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beccaMorgan\BSA\Finance - Finance\Chief Executive Expenses\2023\Helen Cruse (4 March - 30 June 2023)\"/>
    </mc:Choice>
  </mc:AlternateContent>
  <bookViews>
    <workbookView xWindow="0" yWindow="0" windowWidth="25200" windowHeight="112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3" l="1"/>
  <c r="B42" i="1"/>
  <c r="B43" i="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<sst xmlns="http://schemas.openxmlformats.org/spreadsheetml/2006/main" count="197" uniqueCount="132">
  <si>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</si>
  <si>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</si>
  <si>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</si>
  <si>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</si>
  <si>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</si>
  <si>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</si>
  <si>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</si>
  <si>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</si>
  <si>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</si>
  <si>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</si>
  <si>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</si>
  <si>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</si>
  <si>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</si>
  <si>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</si>
  <si>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</si>
  <si>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</si>
  <si>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</si>
  <si>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</si>
  <si>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</si>
  <si>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</si>
  <si>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</si>
  <si>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</si>
  <si>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</si>
  <si>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</si>
  <si>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</si>
  <si>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</si>
  <si>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</si>
  <si>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</si>
  <si>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</si>
  <si>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</si>
  <si>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</si>
  <si>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</si>
  <si>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</si>
  <si>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</si>
  <si>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</si>
  <si>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</si>
  <si>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</si>
  <si>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</si>
  <si>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</si>
  <si>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</si>
  <si>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</si>
  <si>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</si>
  <si>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</si>
  <si>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</si>
  <si>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</si>
  <si>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</si>
  <si>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</si>
  <si>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</si>
  <si>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</si>
  <si>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</si>
  <si>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</si>
  <si>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</si>
  <si>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</si>
  <si>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</si>
  <si>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</si>
  <si>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</si>
  <si>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</si>
  <si>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</si>
  <si>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</si>
  <si>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</si>
  <si>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</si>
  <si>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</si>
  <si>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</si>
  <si>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</si>
  <si>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</si>
  <si>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</si>
  <si>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</si>
  <si>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</si>
  <si>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</si>
  <si>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</si>
  <si>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</si>
  <si>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</si>
  <si>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</si>
  <si>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</si>
  <si>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</si>
  <si>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</si>
  <si>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</si>
  <si>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</si>
  <si>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</si>
  <si>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</si>
  <si>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</si>
  <si>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</si>
  <si>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</si>
  <si>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</si>
  <si>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</si>
  <si>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</si>
  <si>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</si>
  <si>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</si>
  <si>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</si>
  <si>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</si>
  <si>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</si>
  <si>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</si>
  <si>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</si>
  <si>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</si>
  <si>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</si>
  <si>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</si>
  <si>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</si>
  <si>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</si>
  <si>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</si>
  <si>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</si>
  <si>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</si>
  <si>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</si>
  <si>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</si>
  <si>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</si>
  <si>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</si>
  <si>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</si>
  <si>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</si>
  <si>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</si>
  <si>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</si>
  <si>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</si>
  <si>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</si>
  <si>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</si>
  <si>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</si>
  <si>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</si>
  <si>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</si>
  <si>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</si>
  <si>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</si>
  <si>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</si>
  <si>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</si>
  <si>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</si>
  <si>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</si>
  <si>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Nil</t>
  </si>
  <si>
    <t xml:space="preserve">Helen Cruse </t>
  </si>
  <si>
    <t xml:space="preserve">Nil </t>
  </si>
  <si>
    <t>Wellington</t>
  </si>
  <si>
    <t>Phone and data costs</t>
  </si>
  <si>
    <t>BSA Chair</t>
  </si>
  <si>
    <t>Mobile phone plan (4 months)</t>
  </si>
  <si>
    <t xml:space="preserve">Stakeholder meetings </t>
  </si>
  <si>
    <t>Stakeholder meetings</t>
  </si>
  <si>
    <t>Taxi - 2 People</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</si>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</sst>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167" fontId="11" fillId="10" borderId="3" xfId="0" applyNumberFormat="1" applyFont="1" applyFill="1" applyBorder="1" applyAlignment="1" applyProtection="1">
      <alignment horizontal="right" vertical="center"/>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F15" sqref="F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122</v>
      </c>
      <c r="C3" s="149"/>
      <c r="D3" s="149"/>
      <c r="E3" s="149"/>
      <c r="F3" s="149"/>
      <c r="G3" s="46"/>
      <c r="H3" s="46"/>
      <c r="I3" s="46"/>
      <c r="J3" s="46"/>
      <c r="K3" s="46"/>
    </row>
    <row r="4" spans="1:11" ht="21" customHeight="1" x14ac:dyDescent="0.2">
      <c r="A4" s="4" t="s">
        <v>5</v>
      </c>
      <c r="B4" s="150">
        <v>44989</v>
      </c>
      <c r="C4" s="150"/>
      <c r="D4" s="150"/>
      <c r="E4" s="150"/>
      <c r="F4" s="150"/>
      <c r="G4" s="46"/>
      <c r="H4" s="46"/>
      <c r="I4" s="46"/>
      <c r="J4" s="46"/>
      <c r="K4" s="46"/>
    </row>
    <row r="5" spans="1:11" ht="21" customHeight="1" x14ac:dyDescent="0.2">
      <c r="A5" s="4" t="s">
        <v>6</v>
      </c>
      <c r="B5" s="150">
        <v>45107</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126</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91.1</v>
      </c>
      <c r="C11" s="82" t="str">
        <f>IF(Travel!B6="",A34,Travel!B6)</f>
        <v>Figures include GST (where applicable)</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benefits'!C26</f>
        <v>0</v>
      </c>
      <c r="G12" s="47"/>
      <c r="H12" s="47"/>
      <c r="I12" s="47"/>
      <c r="J12" s="47"/>
      <c r="K12" s="47"/>
    </row>
    <row r="13" spans="1:11" ht="27.75" customHeight="1" x14ac:dyDescent="0.2">
      <c r="A13" s="10" t="s">
        <v>19</v>
      </c>
      <c r="B13" s="75">
        <f>'All other expenses'!B25</f>
        <v>152</v>
      </c>
      <c r="C13" s="82"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Travel!B36</f>
        <v>0</v>
      </c>
      <c r="C16" s="84" t="str">
        <f>C11</f>
        <v>Figures include GST (where applicable)</v>
      </c>
      <c r="D16" s="59"/>
      <c r="E16" s="8"/>
      <c r="F16" s="60"/>
      <c r="G16" s="46"/>
      <c r="H16" s="46"/>
      <c r="I16" s="46"/>
      <c r="J16" s="46"/>
      <c r="K16" s="46"/>
    </row>
    <row r="17" spans="1:11" ht="27.75" customHeight="1" x14ac:dyDescent="0.2">
      <c r="A17" s="11" t="s">
        <v>23</v>
      </c>
      <c r="B17" s="77">
        <f>Travel!B50</f>
        <v>91.1</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COUNT(Travel!B26:B35)</f>
        <v>0</v>
      </c>
      <c r="C56" s="90"/>
      <c r="D56" s="90">
        <f>COUNTIF(Travel!D26:D35,"*")</f>
        <v>0</v>
      </c>
      <c r="E56" s="91"/>
      <c r="F56" s="91" t="b">
        <f>MIN(B56,D56)=MAX(B56,D56)</f>
        <v>1</v>
      </c>
    </row>
    <row r="57" spans="1:11" hidden="1" x14ac:dyDescent="0.2">
      <c r="A57" s="101"/>
      <c r="B57" s="90">
        <f>COUNT(Travel!B40:B49)</f>
        <v>3</v>
      </c>
      <c r="C57" s="90"/>
      <c r="D57" s="90">
        <f>COUNTIF(Travel!D40:D49,"*")</f>
        <v>3</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1</v>
      </c>
      <c r="C59" s="91"/>
      <c r="D59" s="91">
        <f>COUNTIF('All other expenses'!D11:D24,"*")</f>
        <v>1</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zoomScaleNormal="100" workbookViewId="0">
      <selection activeCell="C44" sqref="C4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Broadcasting Standards Authority </v>
      </c>
      <c r="C2" s="151"/>
      <c r="D2" s="151"/>
      <c r="E2" s="151"/>
      <c r="F2" s="46"/>
    </row>
    <row r="3" spans="1:6" ht="21" customHeight="1" x14ac:dyDescent="0.2">
      <c r="A3" s="4" t="s">
        <v>61</v>
      </c>
      <c r="B3" s="151" t="str">
        <f>'Summary and sign-off'!B3:F3</f>
        <v xml:space="preserve">Helen Cruse </v>
      </c>
      <c r="C3" s="151"/>
      <c r="D3" s="151"/>
      <c r="E3" s="151"/>
      <c r="F3" s="46"/>
    </row>
    <row r="4" spans="1:6" ht="21" customHeight="1" x14ac:dyDescent="0.2">
      <c r="A4" s="4" t="s">
        <v>62</v>
      </c>
      <c r="B4" s="151">
        <f>'Summary and sign-off'!B4:F4</f>
        <v>44989</v>
      </c>
      <c r="C4" s="151"/>
      <c r="D4" s="151"/>
      <c r="E4" s="151"/>
      <c r="F4" s="46"/>
    </row>
    <row r="5" spans="1:6" ht="21" customHeight="1" x14ac:dyDescent="0.2">
      <c r="A5" s="4" t="s">
        <v>63</v>
      </c>
      <c r="B5" s="151">
        <f>'Summary and sign-off'!B5:F5</f>
        <v>45107</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121</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46"/>
    </row>
    <row r="23" spans="1:6" ht="10.5" customHeight="1" x14ac:dyDescent="0.2">
      <c r="A23" s="27"/>
      <c r="B23" s="22"/>
      <c r="C23" s="27"/>
      <c r="D23" s="27"/>
      <c r="E23" s="27"/>
      <c r="F23" s="27"/>
    </row>
    <row r="24" spans="1:6" ht="24.75" customHeight="1" x14ac:dyDescent="0.2">
      <c r="A24" s="153" t="s">
        <v>74</v>
      </c>
      <c r="B24" s="153"/>
      <c r="C24" s="153"/>
      <c r="D24" s="153"/>
      <c r="E24" s="153"/>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c r="B27" s="134"/>
      <c r="C27" s="135" t="s">
        <v>121</v>
      </c>
      <c r="D27" s="135"/>
      <c r="E27" s="136"/>
      <c r="F27" s="1"/>
    </row>
    <row r="28" spans="1:6" s="68" customFormat="1" x14ac:dyDescent="0.2">
      <c r="A28" s="133"/>
      <c r="B28" s="134"/>
      <c r="C28" s="135"/>
      <c r="D28" s="135"/>
      <c r="E28" s="136"/>
      <c r="F28" s="1"/>
    </row>
    <row r="29" spans="1:6" s="68" customFormat="1" x14ac:dyDescent="0.2">
      <c r="A29" s="133"/>
      <c r="B29" s="134"/>
      <c r="C29" s="135"/>
      <c r="D29" s="135"/>
      <c r="E29" s="136"/>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76</v>
      </c>
      <c r="B36" s="87">
        <f>SUM(B26:B35)</f>
        <v>0</v>
      </c>
      <c r="C36" s="144" t="str">
        <f>IF(SUBTOTAL(3,B26:B35)=SUBTOTAL(103,B26:B35),'Summary and sign-off'!$A$48,'Summary and sign-off'!$A$49)</f>
        <v>Check - there are no hidden rows with data</v>
      </c>
      <c r="D36" s="152" t="str">
        <f>IF('Summary and sign-off'!F56='Summary and sign-off'!F54,'Summary and sign-off'!A51,'Summary and sign-off'!A50)</f>
        <v>Check - each entry provides sufficient information</v>
      </c>
      <c r="E36" s="152"/>
      <c r="F36" s="46"/>
    </row>
    <row r="37" spans="1:6" ht="10.5" customHeight="1" x14ac:dyDescent="0.2">
      <c r="A37" s="27"/>
      <c r="B37" s="22"/>
      <c r="C37" s="27"/>
      <c r="D37" s="27"/>
      <c r="E37" s="27"/>
      <c r="F37" s="27"/>
    </row>
    <row r="38" spans="1:6" ht="24.75" customHeight="1" x14ac:dyDescent="0.2">
      <c r="A38" s="153" t="s">
        <v>77</v>
      </c>
      <c r="B38" s="153"/>
      <c r="C38" s="153"/>
      <c r="D38" s="153"/>
      <c r="E38" s="153"/>
      <c r="F38" s="46"/>
    </row>
    <row r="39" spans="1:6" ht="27" customHeight="1" x14ac:dyDescent="0.2">
      <c r="A39" s="35" t="s">
        <v>68</v>
      </c>
      <c r="B39" s="35" t="s">
        <v>13</v>
      </c>
      <c r="C39" s="35" t="s">
        <v>78</v>
      </c>
      <c r="D39" s="35" t="s">
        <v>79</v>
      </c>
      <c r="E39" s="35" t="s">
        <v>72</v>
      </c>
      <c r="F39" s="49"/>
    </row>
    <row r="40" spans="1:6" s="68" customFormat="1" hidden="1" x14ac:dyDescent="0.2">
      <c r="A40" s="111"/>
      <c r="B40" s="112"/>
      <c r="C40" s="113"/>
      <c r="D40" s="113"/>
      <c r="E40" s="114"/>
      <c r="F40" s="1"/>
    </row>
    <row r="41" spans="1:6" s="68" customFormat="1" x14ac:dyDescent="0.2">
      <c r="A41" s="133">
        <v>44998</v>
      </c>
      <c r="B41" s="134">
        <v>18.7</v>
      </c>
      <c r="C41" s="135" t="s">
        <v>128</v>
      </c>
      <c r="D41" s="135" t="s">
        <v>130</v>
      </c>
      <c r="E41" s="136" t="s">
        <v>124</v>
      </c>
      <c r="F41" s="1"/>
    </row>
    <row r="42" spans="1:6" s="68" customFormat="1" x14ac:dyDescent="0.2">
      <c r="A42" s="133">
        <v>45078</v>
      </c>
      <c r="B42" s="134">
        <f>17.6+18</f>
        <v>35.6</v>
      </c>
      <c r="C42" s="135" t="s">
        <v>129</v>
      </c>
      <c r="D42" s="135" t="s">
        <v>130</v>
      </c>
      <c r="E42" s="136" t="s">
        <v>124</v>
      </c>
      <c r="F42" s="1"/>
    </row>
    <row r="43" spans="1:6" s="68" customFormat="1" x14ac:dyDescent="0.2">
      <c r="A43" s="133">
        <v>45104</v>
      </c>
      <c r="B43" s="134">
        <f>18.2+18.6</f>
        <v>36.799999999999997</v>
      </c>
      <c r="C43" s="135" t="s">
        <v>128</v>
      </c>
      <c r="D43" s="135" t="s">
        <v>130</v>
      </c>
      <c r="E43" s="136" t="s">
        <v>124</v>
      </c>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80</v>
      </c>
      <c r="B50" s="87">
        <f>SUM(B40:B49)</f>
        <v>91.1</v>
      </c>
      <c r="C50" s="144" t="str">
        <f>IF(SUBTOTAL(3,B40:B49)=SUBTOTAL(103,B40:B49),'Summary and sign-off'!$A$48,'Summary and sign-off'!$A$49)</f>
        <v>Check - there are no hidden rows with data</v>
      </c>
      <c r="D50" s="152" t="str">
        <f>IF('Summary and sign-off'!F57='Summary and sign-off'!F54,'Summary and sign-off'!A51,'Summary and sign-off'!A50)</f>
        <v>Check - each entry provides sufficient information</v>
      </c>
      <c r="E50" s="152"/>
      <c r="F50" s="46"/>
    </row>
    <row r="51" spans="1:6" ht="10.5" customHeight="1" x14ac:dyDescent="0.2">
      <c r="A51" s="27"/>
      <c r="B51" s="73"/>
      <c r="C51" s="22"/>
      <c r="D51" s="27"/>
      <c r="E51" s="27"/>
      <c r="F51" s="27"/>
    </row>
    <row r="52" spans="1:6" ht="34.5" customHeight="1" x14ac:dyDescent="0.2">
      <c r="A52" s="50" t="s">
        <v>81</v>
      </c>
      <c r="B52" s="74">
        <f>B22+B36+B50</f>
        <v>91.1</v>
      </c>
      <c r="C52" s="51"/>
      <c r="D52" s="51"/>
      <c r="E52" s="51"/>
      <c r="F52" s="26"/>
    </row>
    <row r="53" spans="1:6" x14ac:dyDescent="0.2">
      <c r="A53" s="27"/>
      <c r="B53" s="22"/>
      <c r="C53" s="27"/>
      <c r="D53" s="27"/>
      <c r="E53" s="27"/>
      <c r="F53" s="27"/>
    </row>
    <row r="54" spans="1:6" x14ac:dyDescent="0.2">
      <c r="A54" s="52" t="s">
        <v>24</v>
      </c>
      <c r="B54" s="25"/>
      <c r="C54" s="26"/>
      <c r="D54" s="26"/>
      <c r="E54" s="26"/>
      <c r="F54" s="27"/>
    </row>
    <row r="55" spans="1:6" ht="12.6" customHeight="1" x14ac:dyDescent="0.2">
      <c r="A55" s="23" t="s">
        <v>82</v>
      </c>
      <c r="B55" s="53"/>
      <c r="C55" s="53"/>
      <c r="D55" s="32"/>
      <c r="E55" s="32"/>
      <c r="F55" s="27"/>
    </row>
    <row r="56" spans="1:6" ht="12.95" customHeight="1" x14ac:dyDescent="0.2">
      <c r="A56" s="31" t="s">
        <v>83</v>
      </c>
      <c r="B56" s="27"/>
      <c r="C56" s="32"/>
      <c r="D56" s="27"/>
      <c r="E56" s="32"/>
      <c r="F56" s="27"/>
    </row>
    <row r="57" spans="1:6" x14ac:dyDescent="0.2">
      <c r="A57" s="31" t="s">
        <v>84</v>
      </c>
      <c r="B57" s="32"/>
      <c r="C57" s="32"/>
      <c r="D57" s="32"/>
      <c r="E57" s="54"/>
      <c r="F57" s="46"/>
    </row>
    <row r="58" spans="1:6" x14ac:dyDescent="0.2">
      <c r="A58" s="23" t="s">
        <v>30</v>
      </c>
      <c r="B58" s="25"/>
      <c r="C58" s="26"/>
      <c r="D58" s="26"/>
      <c r="E58" s="26"/>
      <c r="F58" s="27"/>
    </row>
    <row r="59" spans="1:6" ht="12.95" customHeight="1" x14ac:dyDescent="0.2">
      <c r="A59" s="31" t="s">
        <v>85</v>
      </c>
      <c r="B59" s="27"/>
      <c r="C59" s="32"/>
      <c r="D59" s="27"/>
      <c r="E59" s="32"/>
      <c r="F59" s="27"/>
    </row>
    <row r="60" spans="1:6" x14ac:dyDescent="0.2">
      <c r="A60" s="31" t="s">
        <v>86</v>
      </c>
      <c r="B60" s="32"/>
      <c r="C60" s="32"/>
      <c r="D60" s="32"/>
      <c r="E60" s="54"/>
      <c r="F60" s="46"/>
    </row>
    <row r="61" spans="1:6" x14ac:dyDescent="0.2">
      <c r="A61" s="36" t="s">
        <v>87</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Broadcasting Standards Authority </v>
      </c>
      <c r="C2" s="151"/>
      <c r="D2" s="151"/>
      <c r="E2" s="151"/>
      <c r="F2" s="38"/>
    </row>
    <row r="3" spans="1:6" ht="21" customHeight="1" x14ac:dyDescent="0.2">
      <c r="A3" s="4" t="s">
        <v>61</v>
      </c>
      <c r="B3" s="151" t="str">
        <f>'Summary and sign-off'!B3:F3</f>
        <v xml:space="preserve">Helen Cruse </v>
      </c>
      <c r="C3" s="151"/>
      <c r="D3" s="151"/>
      <c r="E3" s="151"/>
      <c r="F3" s="38"/>
    </row>
    <row r="4" spans="1:6" ht="21" customHeight="1" x14ac:dyDescent="0.2">
      <c r="A4" s="4" t="s">
        <v>62</v>
      </c>
      <c r="B4" s="151">
        <f>'Summary and sign-off'!B4:F4</f>
        <v>44989</v>
      </c>
      <c r="C4" s="151"/>
      <c r="D4" s="151"/>
      <c r="E4" s="151"/>
      <c r="F4" s="38"/>
    </row>
    <row r="5" spans="1:6" ht="21" customHeight="1" x14ac:dyDescent="0.2">
      <c r="A5" s="4" t="s">
        <v>63</v>
      </c>
      <c r="B5" s="151">
        <f>'Summary and sign-off'!B5:F5</f>
        <v>45107</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123</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Broadcasting Standards Authority </v>
      </c>
      <c r="C2" s="151"/>
      <c r="D2" s="151"/>
      <c r="E2" s="151"/>
      <c r="F2" s="24"/>
    </row>
    <row r="3" spans="1:6" ht="21" customHeight="1" x14ac:dyDescent="0.2">
      <c r="A3" s="4" t="s">
        <v>61</v>
      </c>
      <c r="B3" s="151" t="str">
        <f>'Summary and sign-off'!B3:F3</f>
        <v xml:space="preserve">Helen Cruse </v>
      </c>
      <c r="C3" s="151"/>
      <c r="D3" s="151"/>
      <c r="E3" s="151"/>
      <c r="F3" s="24"/>
    </row>
    <row r="4" spans="1:6" ht="21" customHeight="1" x14ac:dyDescent="0.2">
      <c r="A4" s="4" t="s">
        <v>62</v>
      </c>
      <c r="B4" s="151">
        <f>'Summary and sign-off'!B4:F4</f>
        <v>44989</v>
      </c>
      <c r="C4" s="151"/>
      <c r="D4" s="151"/>
      <c r="E4" s="151"/>
      <c r="F4" s="24"/>
    </row>
    <row r="5" spans="1:6" ht="21" customHeight="1" x14ac:dyDescent="0.2">
      <c r="A5" s="4" t="s">
        <v>63</v>
      </c>
      <c r="B5" s="151">
        <f>'Summary and sign-off'!B5:F5</f>
        <v>45107</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65" t="s">
        <v>131</v>
      </c>
      <c r="B12" s="134">
        <f>38*4</f>
        <v>152</v>
      </c>
      <c r="C12" s="138" t="s">
        <v>127</v>
      </c>
      <c r="D12" s="138" t="s">
        <v>125</v>
      </c>
      <c r="E12" s="139" t="s">
        <v>124</v>
      </c>
      <c r="F12" s="3"/>
    </row>
    <row r="13" spans="1:6" s="68" customFormat="1" x14ac:dyDescent="0.2">
      <c r="A13" s="133"/>
      <c r="B13" s="134"/>
      <c r="C13" s="138"/>
      <c r="D13" s="138"/>
      <c r="E13" s="139"/>
      <c r="F13" s="3"/>
    </row>
    <row r="14" spans="1:6" s="68" customFormat="1" x14ac:dyDescent="0.2">
      <c r="A14" s="133"/>
      <c r="B14" s="134"/>
      <c r="C14" s="138"/>
      <c r="D14" s="138"/>
      <c r="E14" s="139"/>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152</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B11:B12 B14:B24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C12" sqref="C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Broadcasting Standards Authority </v>
      </c>
      <c r="C2" s="151"/>
      <c r="D2" s="151"/>
      <c r="E2" s="151"/>
      <c r="F2" s="151"/>
    </row>
    <row r="3" spans="1:6" ht="21" customHeight="1" x14ac:dyDescent="0.2">
      <c r="A3" s="4" t="s">
        <v>61</v>
      </c>
      <c r="B3" s="151" t="str">
        <f>'Summary and sign-off'!B3:F3</f>
        <v xml:space="preserve">Helen Cruse </v>
      </c>
      <c r="C3" s="151"/>
      <c r="D3" s="151"/>
      <c r="E3" s="151"/>
      <c r="F3" s="151"/>
    </row>
    <row r="4" spans="1:6" ht="21" customHeight="1" x14ac:dyDescent="0.2">
      <c r="A4" s="4" t="s">
        <v>62</v>
      </c>
      <c r="B4" s="151">
        <f>'Summary and sign-off'!B4:F4</f>
        <v>44989</v>
      </c>
      <c r="C4" s="151"/>
      <c r="D4" s="151"/>
      <c r="E4" s="151"/>
      <c r="F4" s="151"/>
    </row>
    <row r="5" spans="1:6" ht="21" customHeight="1" x14ac:dyDescent="0.2">
      <c r="A5" s="4" t="s">
        <v>63</v>
      </c>
      <c r="B5" s="151">
        <f>'Summary and sign-off'!B5:F5</f>
        <v>45107</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t="s">
        <v>121</v>
      </c>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2" t="str">
        <f>IF('Summary and sign-off'!F60='Summary and sign-off'!F54,'Summary and sign-off'!A52,'Summary and sign-off'!A50)</f>
        <v>Not all lines have an entry for "Description", "Was the gift accepted?" and "Estimated value in NZ$"</v>
      </c>
      <c r="F25" s="152"/>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6" ma:contentTypeDescription="Create a new document." ma:contentTypeScope="" ma:versionID="14ecafe2c1d3ec98fbe3b7438343dc6d">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e8efa9787a545cf04dec00dfa71c1560"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5D587645-5237-4F7F-9B3F-E12AFE80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056abdbd-3034-446f-8621-38106bf269b2"/>
    <ds:schemaRef ds:uri="http://purl.org/dc/terms/"/>
    <ds:schemaRef ds:uri="7ca2457e-7669-4553-a1f5-ce7cb31d16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2023-07-18T22:48:06Z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