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CE expenses\"/>
    </mc:Choice>
  </mc:AlternateContent>
  <bookViews>
    <workbookView xWindow="0" yWindow="0" windowWidth="9690" windowHeight="7730" activeTab="5"/>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expenses'!$A$1:$E$60</definedName>
    <definedName name="_xlnm.Print_Area" localSheetId="5">'Gifts and benefits'!$A$1:$F$31</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Travel!$A$1:$E$118</definedName>
  </definedNames>
  <calcPr calcId="162913"/>
</workbook>
</file>

<file path=xl/calcChain.xml><?xml version="1.0" encoding="utf-8"?>
<calcChain xmlns="http://schemas.openxmlformats.org/spreadsheetml/2006/main">
  <c r="B46" i="3" l="1"/>
  <c r="B23" i="3" l="1"/>
  <c r="B24" i="3"/>
  <c r="B25" i="3"/>
  <c r="B26" i="3"/>
  <c r="B27" i="3"/>
  <c r="B28" i="3"/>
  <c r="B29" i="3"/>
  <c r="B30" i="3"/>
  <c r="B31" i="3"/>
  <c r="B32" i="3"/>
  <c r="B33" i="3"/>
  <c r="B22" i="3"/>
  <c r="B44" i="3"/>
  <c r="B43" i="3"/>
  <c r="B42" i="3"/>
  <c r="B41" i="3"/>
  <c r="B39" i="3"/>
  <c r="B38" i="3"/>
  <c r="B36" i="3"/>
  <c r="B37" i="3"/>
  <c r="B35" i="3"/>
  <c r="D20" i="4" l="1"/>
  <c r="C54" i="3"/>
  <c r="C25" i="2"/>
  <c r="C64" i="1"/>
  <c r="C107" i="1"/>
  <c r="C22" i="1"/>
  <c r="B6" i="13" l="1"/>
  <c r="E59" i="13"/>
  <c r="C59" i="13"/>
  <c r="C22" i="4"/>
  <c r="C21" i="4"/>
  <c r="B59" i="13" l="1"/>
  <c r="B58" i="13"/>
  <c r="D58" i="13"/>
  <c r="B57" i="13"/>
  <c r="D57" i="13"/>
  <c r="D56" i="13"/>
  <c r="B56" i="13"/>
  <c r="D55" i="13"/>
  <c r="B55" i="13"/>
  <c r="D54" i="13"/>
  <c r="B54" i="13"/>
  <c r="B2" i="4"/>
  <c r="B3" i="4"/>
  <c r="B2" i="3"/>
  <c r="B3" i="3"/>
  <c r="B2" i="2"/>
  <c r="B3" i="2"/>
  <c r="B2" i="1"/>
  <c r="B3" i="1"/>
  <c r="F57" i="13" l="1"/>
  <c r="D25" i="2" s="1"/>
  <c r="F59" i="13"/>
  <c r="E20" i="4" s="1"/>
  <c r="F58" i="13"/>
  <c r="D54" i="3" s="1"/>
  <c r="F56" i="13"/>
  <c r="D107" i="1" s="1"/>
  <c r="F55" i="13"/>
  <c r="D64" i="1" s="1"/>
  <c r="F54" i="13"/>
  <c r="D22" i="1" s="1"/>
  <c r="C13" i="13"/>
  <c r="C12" i="13"/>
  <c r="C11" i="13"/>
  <c r="C16" i="13" l="1"/>
  <c r="C17" i="13"/>
  <c r="B5" i="4" l="1"/>
  <c r="B4" i="4"/>
  <c r="B5" i="3"/>
  <c r="B4" i="3"/>
  <c r="B5" i="2"/>
  <c r="B4" i="2"/>
  <c r="B5" i="1"/>
  <c r="B4" i="1"/>
  <c r="C15" i="13" l="1"/>
  <c r="F12" i="13" l="1"/>
  <c r="C20" i="4"/>
  <c r="F11" i="13" s="1"/>
  <c r="F13" i="13" l="1"/>
  <c r="B107" i="1"/>
  <c r="B17" i="13" s="1"/>
  <c r="B64" i="1"/>
  <c r="B16" i="13" s="1"/>
  <c r="B22" i="1"/>
  <c r="B15" i="13" s="1"/>
  <c r="B54" i="3" l="1"/>
  <c r="B13" i="13" s="1"/>
  <c r="B25" i="2"/>
  <c r="B12" i="13" s="1"/>
  <c r="B11" i="13" l="1"/>
  <c r="B109"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25" authorId="0" shapeId="0">
      <text>
        <r>
          <rPr>
            <sz val="9"/>
            <color indexed="81"/>
            <rFont val="Tahoma"/>
            <family val="2"/>
          </rPr>
          <t xml:space="preserve">
Insert additional rows as needed:
- 'right click' on a row number (left of screen)
- select 'Insert' (this will insert a row above it)
</t>
        </r>
      </text>
    </comment>
    <comment ref="A67"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<sst xmlns="http://schemas.openxmlformats.org/spreadsheetml/2006/main" count="589" uniqueCount="252">
  <si>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</si>
  <si>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</si>
  <si>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</si>
  <si>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</si>
  <si>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</si>
  <si>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</si>
  <si>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</si>
  <si>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</si>
  <si>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</si>
  <si>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</si>
  <si>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</si>
  <si>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</si>
  <si>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</si>
  <si>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</si>
  <si>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</si>
  <si>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</si>
  <si>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</si>
  <si>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</si>
  <si>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</si>
  <si>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</si>
  <si>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</si>
  <si>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</si>
  <si>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</si>
  <si>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</si>
  <si>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</si>
  <si>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</si>
  <si>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</si>
  <si>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</si>
  <si>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</si>
  <si>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</si>
  <si>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</si>
  <si>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</si>
  <si>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</si>
  <si>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</si>
  <si>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</si>
  <si>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</si>
  <si>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</si>
  <si>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</si>
  <si>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</si>
  <si>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</si>
  <si>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</si>
  <si>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</si>
  <si>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</si>
  <si>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</si>
  <si>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</si>
  <si>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</si>
  <si>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</si>
  <si>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</si>
  <si>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</si>
  <si>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</si>
  <si>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</si>
  <si>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</si>
  <si>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</si>
  <si>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</si>
  <si>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</si>
  <si>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</si>
  <si>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</si>
  <si>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</si>
  <si>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</si>
  <si>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</si>
  <si>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</si>
  <si>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</si>
  <si>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</si>
  <si>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</si>
  <si>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</si>
  <si>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</si>
  <si>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</si>
  <si>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</si>
  <si>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</si>
  <si>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</si>
  <si>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</si>
  <si>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</si>
  <si>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</si>
  <si>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</si>
  <si>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</si>
  <si>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</si>
  <si>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</si>
  <si>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</si>
  <si>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</si>
  <si>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</si>
  <si>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</si>
  <si>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</si>
  <si>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</si>
  <si>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</si>
  <si>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</si>
  <si>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</si>
  <si>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</si>
  <si>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</si>
  <si>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</si>
  <si>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</si>
  <si>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</si>
  <si>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</si>
  <si>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</si>
  <si>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</si>
  <si>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</si>
  <si>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</si>
  <si>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</si>
  <si>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</si>
  <si>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</si>
  <si>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</si>
  <si>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</si>
  <si>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</si>
  <si>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</si>
  <si>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</si>
  <si>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</si>
  <si>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</si>
  <si>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</si>
  <si>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</si>
  <si>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</si>
  <si>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</si>
  <si>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</si>
  <si>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</si>
  <si>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</si>
  <si>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</si>
  <si>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</si>
  <si>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</si>
  <si>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</si>
  <si>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</si>
  <si>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</si>
  <si>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</si>
  <si>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</si>
  <si>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</si>
  <si>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</si>
  <si>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</si>
  <si>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</si>
  <si>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</si>
  <si>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</si>
  <si>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</si>
  <si>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</si>
  <si>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</si>
  <si>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</si>
  <si>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</si>
  <si>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</si>
  <si>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</si>
  <si>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</si>
  <si>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</si>
  <si>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</si>
  <si>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</si>
  <si>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</si>
  <si>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</si>
  <si>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</si>
  <si>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</si>
  <si>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</si>
  <si>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</si>
  <si>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</si>
  <si>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</si>
  <si>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</si>
  <si>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</si>
  <si>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</si>
  <si>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</si>
  <si>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</si>
  <si>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</si>
  <si>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</si>
  <si>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</si>
  <si>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</si>
  <si>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</si>
  <si>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</si>
  <si>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</si>
  <si>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</si>
  <si>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</si>
  <si>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</si>
  <si>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</si>
  <si>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</si>
  <si>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</si>
  <si>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</si>
  <si>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</si>
  <si>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</si>
  <si>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</si>
  <si>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Broadcasting Standards Authority</t>
  </si>
  <si>
    <t>Belinda Moffat</t>
  </si>
  <si>
    <t>Train to Airport</t>
  </si>
  <si>
    <t>Sydney</t>
  </si>
  <si>
    <t>IOD Membership</t>
  </si>
  <si>
    <t>Koru membership</t>
  </si>
  <si>
    <t>New Zealand Law Society - Practising fee</t>
  </si>
  <si>
    <t>CPD Training - media in law</t>
  </si>
  <si>
    <t>Umbrella resilience training</t>
  </si>
  <si>
    <t>SPADA conference</t>
  </si>
  <si>
    <t>Working with the board training</t>
  </si>
  <si>
    <t>CERNO Leadership insight</t>
  </si>
  <si>
    <t>MYOB Pay day filing course</t>
  </si>
  <si>
    <t>Terms of employment</t>
  </si>
  <si>
    <t xml:space="preserve">Sky TV basic </t>
  </si>
  <si>
    <t>Mobile phone bill</t>
  </si>
  <si>
    <t xml:space="preserve">Public consultation: Timebands &amp; classifications </t>
  </si>
  <si>
    <t>Dunedin</t>
  </si>
  <si>
    <t>Gisborne</t>
  </si>
  <si>
    <t>Multiple NZ locations</t>
  </si>
  <si>
    <t>Hotel</t>
  </si>
  <si>
    <t>Parking</t>
  </si>
  <si>
    <t>Auckland</t>
  </si>
  <si>
    <t>Meal</t>
  </si>
  <si>
    <t>Taxi</t>
  </si>
  <si>
    <t xml:space="preserve">Meal </t>
  </si>
  <si>
    <t>Multi stop flight costs for public consultation meetings</t>
  </si>
  <si>
    <t>Flights</t>
  </si>
  <si>
    <t>Stakeholder meeting with broadcasters</t>
  </si>
  <si>
    <t xml:space="preserve">Auckland </t>
  </si>
  <si>
    <t>Ministerial meeting</t>
  </si>
  <si>
    <t>Ministry meeting</t>
  </si>
  <si>
    <t>Meeting - other agency</t>
  </si>
  <si>
    <t>Meeting - external training</t>
  </si>
  <si>
    <t>Wellington</t>
  </si>
  <si>
    <t xml:space="preserve">Te Papa exhibit opening </t>
  </si>
  <si>
    <t>Auckland broadcaster meeting</t>
  </si>
  <si>
    <t xml:space="preserve">Auckland broadcaster meeting </t>
  </si>
  <si>
    <t>Development</t>
  </si>
  <si>
    <t>Christchurch</t>
  </si>
  <si>
    <t xml:space="preserve">Wellington </t>
  </si>
  <si>
    <t>Auckland broadcaster meeting and conference</t>
  </si>
  <si>
    <t xml:space="preserve">Meeting - other agency </t>
  </si>
  <si>
    <t>Auckland Broadcaster meeting</t>
  </si>
  <si>
    <t>Stakeholder meeting</t>
  </si>
  <si>
    <t>2 x silk scarves</t>
  </si>
  <si>
    <t>2 x bottles of wine</t>
  </si>
  <si>
    <t>Racing board</t>
  </si>
  <si>
    <t>Appreciation gift for presentation about BSA - shared with team</t>
  </si>
  <si>
    <t xml:space="preserve">USB adapter, battery pack, coffee cup, note pad </t>
  </si>
  <si>
    <t>Liquid Learning</t>
  </si>
  <si>
    <t xml:space="preserve">Stakeholder function </t>
  </si>
  <si>
    <t>TVNZ</t>
  </si>
  <si>
    <t>Client event at Beehive</t>
  </si>
  <si>
    <t>Jackson Stone</t>
  </si>
  <si>
    <t>AJ Park</t>
  </si>
  <si>
    <t>Mobile phone bill roaming - NO GST</t>
  </si>
  <si>
    <t>Meeting with broadcaster</t>
  </si>
  <si>
    <t>Coffee - BM and broadcaster</t>
  </si>
  <si>
    <t>Attendance at IIC Conference with International media, telecommunications and content regulators</t>
  </si>
  <si>
    <t>Meals</t>
  </si>
  <si>
    <t xml:space="preserve">Speaker at Leadership Conference </t>
  </si>
  <si>
    <t>Meal for 2</t>
  </si>
  <si>
    <t>Coffee for 3</t>
  </si>
  <si>
    <t>Meal for 3</t>
  </si>
  <si>
    <t xml:space="preserve">IIC Conference </t>
  </si>
  <si>
    <t>NZFC Stakeholder Function</t>
  </si>
  <si>
    <t>Lunch for 2 BSA staff and 2 researchers</t>
  </si>
  <si>
    <t>Dinner costs to private host in lieu of accomodation</t>
  </si>
  <si>
    <t>SPADA Membership</t>
  </si>
  <si>
    <t>Mobile phone bill - BM reimbursement for roaming</t>
  </si>
  <si>
    <t>Industry Membership</t>
  </si>
  <si>
    <t>Stakeholder Function</t>
  </si>
  <si>
    <t>Pasifika law and business function</t>
  </si>
  <si>
    <t>SART - Chinese delegates</t>
  </si>
  <si>
    <t>Shared with staff</t>
  </si>
  <si>
    <t>Appreciation gift for training presentation - shared with team</t>
  </si>
  <si>
    <t>Appreciation gift for conference presentation - shared with team</t>
  </si>
  <si>
    <t>2 x bottles of bubbles</t>
  </si>
  <si>
    <t>Stakeholder engagement</t>
  </si>
  <si>
    <t>Stakeholder engagement - including TVNZ senior executive and officials</t>
  </si>
  <si>
    <t>Airfares and accomodation</t>
  </si>
  <si>
    <t>The Listener subscription</t>
  </si>
  <si>
    <t>BSA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</si>
</sst>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1"/>
      <color rgb="FF9C6500"/>
      <name val="Calibri"/>
      <family val="2"/>
      <scheme val="minor"/>
    </font>
    <font>
      <sz val="11"/>
      <name val="Calibri"/>
      <family val="2"/>
      <scheme val="minor"/>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EB9C"/>
      </patternFill>
    </fill>
  </fills>
  <borders count="15">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5">
    <xf numFmtId="0" fontId="0" fillId="0" borderId="0"/>
    <xf numFmtId="0" fontId="10" fillId="0" borderId="0" applyNumberFormat="0" applyFill="0" applyBorder="0" applyAlignment="0" applyProtection="0"/>
    <xf numFmtId="165" fontId="23" fillId="0" borderId="0" applyFont="0" applyFill="0" applyBorder="0" applyAlignment="0" applyProtection="0"/>
    <xf numFmtId="0" fontId="15" fillId="0" borderId="0"/>
    <xf numFmtId="0" fontId="36" fillId="11" borderId="0" applyNumberFormat="0" applyBorder="0" applyAlignment="0" applyProtection="0"/>
  </cellStyleXfs>
  <cellXfs count="20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0" fontId="0" fillId="10" borderId="9" xfId="0" applyFont="1" applyFill="1" applyBorder="1" applyAlignment="1" applyProtection="1">
      <alignment vertical="center" wrapText="1"/>
      <protection locked="0"/>
    </xf>
    <xf numFmtId="0" fontId="0" fillId="10" borderId="10" xfId="0" applyFont="1" applyFill="1" applyBorder="1" applyAlignment="1" applyProtection="1">
      <alignment vertical="center" wrapText="1"/>
      <protection locked="0"/>
    </xf>
    <xf numFmtId="167" fontId="15" fillId="10" borderId="12" xfId="0" applyNumberFormat="1" applyFont="1" applyFill="1" applyBorder="1" applyAlignment="1" applyProtection="1">
      <alignment vertical="center" wrapText="1"/>
      <protection locked="0"/>
    </xf>
    <xf numFmtId="164" fontId="15" fillId="10" borderId="13" xfId="0" applyNumberFormat="1" applyFont="1" applyFill="1" applyBorder="1" applyAlignment="1" applyProtection="1">
      <alignment vertical="center" wrapText="1"/>
      <protection locked="0"/>
    </xf>
    <xf numFmtId="0" fontId="0" fillId="10" borderId="13" xfId="0" applyFont="1" applyFill="1" applyBorder="1" applyAlignment="1" applyProtection="1">
      <alignment vertical="center" wrapText="1"/>
      <protection locked="0"/>
    </xf>
    <xf numFmtId="0" fontId="0" fillId="10" borderId="14" xfId="0" applyFont="1" applyFill="1" applyBorder="1" applyAlignment="1" applyProtection="1">
      <alignment vertical="center" wrapText="1"/>
      <protection locked="0"/>
    </xf>
    <xf numFmtId="167" fontId="15" fillId="10" borderId="11" xfId="0" applyNumberFormat="1" applyFont="1" applyFill="1" applyBorder="1" applyAlignment="1" applyProtection="1">
      <alignment vertical="center"/>
      <protection locked="0"/>
    </xf>
    <xf numFmtId="164" fontId="15" fillId="10" borderId="11" xfId="0" applyNumberFormat="1" applyFont="1" applyFill="1" applyBorder="1" applyAlignment="1" applyProtection="1">
      <alignment vertical="center" wrapText="1"/>
      <protection locked="0"/>
    </xf>
    <xf numFmtId="0" fontId="0" fillId="10" borderId="11" xfId="0" applyFont="1" applyFill="1" applyBorder="1" applyAlignment="1" applyProtection="1">
      <alignment vertical="center" wrapText="1"/>
      <protection locked="0"/>
    </xf>
    <xf numFmtId="167" fontId="15" fillId="10" borderId="11" xfId="0" applyNumberFormat="1" applyFont="1" applyFill="1" applyBorder="1" applyAlignment="1" applyProtection="1">
      <alignment vertical="center" wrapText="1"/>
      <protection locked="0"/>
    </xf>
    <xf numFmtId="0" fontId="0" fillId="10" borderId="11" xfId="0" applyFill="1" applyBorder="1" applyProtection="1">
      <protection locked="0"/>
    </xf>
    <xf numFmtId="0" fontId="0" fillId="0" borderId="0" xfId="0" applyFont="1" applyAlignment="1" applyProtection="1">
      <alignment wrapText="1"/>
      <protection locked="0"/>
    </xf>
    <xf numFmtId="0" fontId="0" fillId="10" borderId="0" xfId="0" applyFill="1" applyProtection="1">
      <protection locked="0"/>
    </xf>
    <xf numFmtId="167" fontId="37" fillId="10" borderId="3" xfId="4" applyNumberFormat="1" applyFont="1" applyFill="1" applyBorder="1" applyAlignment="1" applyProtection="1">
      <alignment vertical="center"/>
      <protection locked="0"/>
    </xf>
    <xf numFmtId="164" fontId="37" fillId="10" borderId="4" xfId="4" applyNumberFormat="1" applyFont="1" applyFill="1" applyBorder="1" applyAlignment="1" applyProtection="1">
      <alignment vertical="center" wrapText="1"/>
      <protection locked="0"/>
    </xf>
    <xf numFmtId="0" fontId="37" fillId="10" borderId="4" xfId="4" applyFont="1" applyFill="1" applyBorder="1" applyAlignment="1" applyProtection="1">
      <alignment vertical="center" wrapText="1"/>
      <protection locked="0"/>
    </xf>
    <xf numFmtId="0" fontId="37" fillId="10" borderId="5" xfId="4" applyFont="1" applyFill="1" applyBorder="1" applyAlignment="1" applyProtection="1">
      <alignment vertical="center" wrapText="1"/>
      <protection locked="0"/>
    </xf>
    <xf numFmtId="0" fontId="0" fillId="0" borderId="0" xfId="0" applyFont="1" applyFill="1" applyBorder="1" applyProtection="1">
      <protection locked="0"/>
    </xf>
    <xf numFmtId="0" fontId="15" fillId="10" borderId="0" xfId="0" applyFont="1" applyFill="1" applyProtection="1">
      <protection locked="0"/>
    </xf>
    <xf numFmtId="167" fontId="15" fillId="10" borderId="3" xfId="4" applyNumberFormat="1" applyFont="1" applyFill="1" applyBorder="1" applyAlignment="1" applyProtection="1">
      <alignment vertical="center"/>
      <protection locked="0"/>
    </xf>
    <xf numFmtId="164" fontId="15" fillId="10" borderId="4" xfId="4" applyNumberFormat="1" applyFont="1" applyFill="1" applyBorder="1" applyAlignment="1" applyProtection="1">
      <alignment vertical="center" wrapText="1"/>
      <protection locked="0"/>
    </xf>
    <xf numFmtId="0" fontId="15" fillId="10" borderId="4" xfId="4" applyFont="1" applyFill="1" applyBorder="1" applyAlignment="1" applyProtection="1">
      <alignment vertical="center" wrapText="1"/>
      <protection locked="0"/>
    </xf>
    <xf numFmtId="0" fontId="15" fillId="10" borderId="5" xfId="4" applyFont="1" applyFill="1" applyBorder="1" applyAlignment="1" applyProtection="1">
      <alignment vertical="center" wrapText="1"/>
      <protection locked="0"/>
    </xf>
    <xf numFmtId="0" fontId="15" fillId="0" borderId="0" xfId="0" applyFont="1" applyFill="1" applyAlignment="1" applyProtection="1">
      <alignment wrapText="1"/>
      <protection locked="0"/>
    </xf>
    <xf numFmtId="0" fontId="0" fillId="0" borderId="0" xfId="0" applyFill="1" applyProtection="1">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5">
    <cellStyle name="Currency" xfId="2" builtinId="4"/>
    <cellStyle name="Hyperlink" xfId="1" builtinId="8"/>
    <cellStyle name="Neutral" xfId="4" builtinId="28"/>
    <cellStyle name="Normal" xfId="0" builtinId="0"/>
    <cellStyle name="Normal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61"/>
  <sheetViews>
    <sheetView topLeftCell="A16" zoomScale="85" zoomScaleNormal="85" workbookViewId="0"/>
  </sheetViews>
  <sheetFormatPr defaultColWidth="0" defaultRowHeight="14" zeroHeight="1" x14ac:dyDescent="0.3"/>
  <cols>
    <col min="1" max="1" width="219.26953125" style="72" customWidth="1"/>
    <col min="2" max="2" width="33.26953125" style="71" customWidth="1"/>
    <col min="3" max="16384" width="8.7265625" style="17" hidden="1"/>
  </cols>
  <sheetData>
    <row r="1" spans="1:2" ht="23.25" customHeight="1" x14ac:dyDescent="0.3">
      <c r="A1" s="70" t="s">
        <v>86</v>
      </c>
    </row>
    <row r="2" spans="1:2" ht="33" customHeight="1" x14ac:dyDescent="0.3">
      <c r="A2" s="155" t="s">
        <v>119</v>
      </c>
    </row>
    <row r="3" spans="1:2" ht="17.25" customHeight="1" x14ac:dyDescent="0.3"/>
    <row r="4" spans="1:2" ht="23.25" customHeight="1" x14ac:dyDescent="0.3">
      <c r="A4" s="115" t="s">
        <v>124</v>
      </c>
    </row>
    <row r="5" spans="1:2" ht="17.25" customHeight="1" x14ac:dyDescent="0.3"/>
    <row r="6" spans="1:2" ht="23.25" customHeight="1" x14ac:dyDescent="0.3">
      <c r="A6" s="73" t="s">
        <v>14</v>
      </c>
    </row>
    <row r="7" spans="1:2" ht="17.25" customHeight="1" x14ac:dyDescent="0.3">
      <c r="A7" s="74" t="s">
        <v>16</v>
      </c>
    </row>
    <row r="8" spans="1:2" ht="17.25" customHeight="1" x14ac:dyDescent="0.3">
      <c r="A8" s="75" t="s">
        <v>90</v>
      </c>
    </row>
    <row r="9" spans="1:2" ht="17.25" customHeight="1" x14ac:dyDescent="0.3">
      <c r="A9" s="75"/>
    </row>
    <row r="10" spans="1:2" ht="23.25" customHeight="1" x14ac:dyDescent="0.25">
      <c r="A10" s="73" t="s">
        <v>17</v>
      </c>
      <c r="B10" s="121" t="s">
        <v>128</v>
      </c>
    </row>
    <row r="11" spans="1:2" ht="17.25" customHeight="1" x14ac:dyDescent="0.3">
      <c r="A11" s="76" t="s">
        <v>27</v>
      </c>
    </row>
    <row r="12" spans="1:2" ht="17.25" customHeight="1" x14ac:dyDescent="0.3">
      <c r="A12" s="75" t="s">
        <v>18</v>
      </c>
    </row>
    <row r="13" spans="1:2" ht="17.25" customHeight="1" x14ac:dyDescent="0.3">
      <c r="A13" s="75" t="s">
        <v>19</v>
      </c>
    </row>
    <row r="14" spans="1:2" ht="17.25" customHeight="1" x14ac:dyDescent="0.3">
      <c r="A14" s="77" t="s">
        <v>20</v>
      </c>
    </row>
    <row r="15" spans="1:2" ht="17.25" customHeight="1" x14ac:dyDescent="0.3">
      <c r="A15" s="75" t="s">
        <v>21</v>
      </c>
    </row>
    <row r="16" spans="1:2" ht="17.25" customHeight="1" x14ac:dyDescent="0.3">
      <c r="A16" s="75"/>
    </row>
    <row r="17" spans="1:1" ht="23.25" customHeight="1" x14ac:dyDescent="0.3">
      <c r="A17" s="73" t="s">
        <v>22</v>
      </c>
    </row>
    <row r="18" spans="1:1" ht="17.25" customHeight="1" x14ac:dyDescent="0.3">
      <c r="A18" s="77" t="s">
        <v>10</v>
      </c>
    </row>
    <row r="19" spans="1:1" ht="17.25" customHeight="1" x14ac:dyDescent="0.3">
      <c r="A19" s="77" t="s">
        <v>26</v>
      </c>
    </row>
    <row r="20" spans="1:1" ht="17.25" customHeight="1" x14ac:dyDescent="0.3">
      <c r="A20" s="106" t="s">
        <v>118</v>
      </c>
    </row>
    <row r="21" spans="1:1" ht="17.25" customHeight="1" x14ac:dyDescent="0.3">
      <c r="A21" s="78"/>
    </row>
    <row r="22" spans="1:1" ht="23.25" customHeight="1" x14ac:dyDescent="0.3">
      <c r="A22" s="73" t="s">
        <v>11</v>
      </c>
    </row>
    <row r="23" spans="1:1" ht="17.25" customHeight="1" x14ac:dyDescent="0.3">
      <c r="A23" s="78" t="s">
        <v>85</v>
      </c>
    </row>
    <row r="24" spans="1:1" ht="17.25" customHeight="1" x14ac:dyDescent="0.3">
      <c r="A24" s="78"/>
    </row>
    <row r="25" spans="1:1" ht="23.25" customHeight="1" x14ac:dyDescent="0.3">
      <c r="A25" s="73" t="s">
        <v>54</v>
      </c>
    </row>
    <row r="26" spans="1:1" ht="17.25" customHeight="1" x14ac:dyDescent="0.3">
      <c r="A26" s="79" t="s">
        <v>60</v>
      </c>
    </row>
    <row r="27" spans="1:1" ht="32.25" customHeight="1" x14ac:dyDescent="0.3">
      <c r="A27" s="77" t="s">
        <v>112</v>
      </c>
    </row>
    <row r="28" spans="1:1" ht="17.25" customHeight="1" x14ac:dyDescent="0.3">
      <c r="A28" s="79" t="s">
        <v>55</v>
      </c>
    </row>
    <row r="29" spans="1:1" ht="32.25" customHeight="1" x14ac:dyDescent="0.3">
      <c r="A29" s="77" t="s">
        <v>150</v>
      </c>
    </row>
    <row r="30" spans="1:1" ht="17.25" customHeight="1" x14ac:dyDescent="0.3">
      <c r="A30" s="79" t="s">
        <v>12</v>
      </c>
    </row>
    <row r="31" spans="1:1" ht="17.25" customHeight="1" x14ac:dyDescent="0.3">
      <c r="A31" s="77" t="s">
        <v>56</v>
      </c>
    </row>
    <row r="32" spans="1:1" ht="17.25" customHeight="1" x14ac:dyDescent="0.3">
      <c r="A32" s="79" t="s">
        <v>57</v>
      </c>
    </row>
    <row r="33" spans="1:1" ht="32.25" customHeight="1" x14ac:dyDescent="0.3">
      <c r="A33" s="80" t="s">
        <v>58</v>
      </c>
    </row>
    <row r="34" spans="1:1" ht="32.25" customHeight="1" x14ac:dyDescent="0.3">
      <c r="A34" s="81" t="s">
        <v>23</v>
      </c>
    </row>
    <row r="35" spans="1:1" ht="17.25" customHeight="1" x14ac:dyDescent="0.3">
      <c r="A35" s="79" t="s">
        <v>47</v>
      </c>
    </row>
    <row r="36" spans="1:1" ht="32.25" customHeight="1" x14ac:dyDescent="0.3">
      <c r="A36" s="77" t="s">
        <v>130</v>
      </c>
    </row>
    <row r="37" spans="1:1" ht="32.25" customHeight="1" x14ac:dyDescent="0.3">
      <c r="A37" s="80" t="s">
        <v>25</v>
      </c>
    </row>
    <row r="38" spans="1:1" ht="32.25" customHeight="1" x14ac:dyDescent="0.3">
      <c r="A38" s="77" t="s">
        <v>61</v>
      </c>
    </row>
    <row r="39" spans="1:1" ht="17.25" customHeight="1" x14ac:dyDescent="0.3">
      <c r="A39" s="81"/>
    </row>
    <row r="40" spans="1:1" ht="22.5" customHeight="1" x14ac:dyDescent="0.3">
      <c r="A40" s="73" t="s">
        <v>5</v>
      </c>
    </row>
    <row r="41" spans="1:1" ht="17.25" customHeight="1" x14ac:dyDescent="0.3">
      <c r="A41" s="86" t="s">
        <v>120</v>
      </c>
    </row>
    <row r="42" spans="1:1" ht="17.25" customHeight="1" x14ac:dyDescent="0.3">
      <c r="A42" s="82" t="s">
        <v>68</v>
      </c>
    </row>
    <row r="43" spans="1:1" ht="17.25" customHeight="1" x14ac:dyDescent="0.3">
      <c r="A43" s="83" t="s">
        <v>131</v>
      </c>
    </row>
    <row r="44" spans="1:1" ht="32.25" customHeight="1" x14ac:dyDescent="0.3">
      <c r="A44" s="83" t="s">
        <v>103</v>
      </c>
    </row>
    <row r="45" spans="1:1" ht="32.25" customHeight="1" x14ac:dyDescent="0.3">
      <c r="A45" s="83" t="s">
        <v>69</v>
      </c>
    </row>
    <row r="46" spans="1:1" ht="17.25" customHeight="1" x14ac:dyDescent="0.3">
      <c r="A46" s="84" t="s">
        <v>132</v>
      </c>
    </row>
    <row r="47" spans="1:1" ht="32.25" customHeight="1" x14ac:dyDescent="0.3">
      <c r="A47" s="80" t="s">
        <v>70</v>
      </c>
    </row>
    <row r="48" spans="1:1" ht="32.25" customHeight="1" x14ac:dyDescent="0.3">
      <c r="A48" s="80" t="s">
        <v>62</v>
      </c>
    </row>
    <row r="49" spans="1:1" ht="32.25" customHeight="1" x14ac:dyDescent="0.3">
      <c r="A49" s="83" t="s">
        <v>151</v>
      </c>
    </row>
    <row r="50" spans="1:1" ht="17.25" customHeight="1" x14ac:dyDescent="0.3">
      <c r="A50" s="83" t="s">
        <v>71</v>
      </c>
    </row>
    <row r="51" spans="1:1" ht="17.25" customHeight="1" x14ac:dyDescent="0.3">
      <c r="A51" s="83" t="s">
        <v>24</v>
      </c>
    </row>
    <row r="52" spans="1:1" ht="17.25" customHeight="1" x14ac:dyDescent="0.3">
      <c r="A52" s="83"/>
    </row>
    <row r="53" spans="1:1" ht="22.5" customHeight="1" x14ac:dyDescent="0.3">
      <c r="A53" s="73" t="s">
        <v>59</v>
      </c>
    </row>
    <row r="54" spans="1:1" ht="32.25" customHeight="1" x14ac:dyDescent="0.3">
      <c r="A54" s="155" t="s">
        <v>121</v>
      </c>
    </row>
    <row r="55" spans="1:1" ht="17.25" customHeight="1" x14ac:dyDescent="0.3">
      <c r="A55" s="85" t="s">
        <v>122</v>
      </c>
    </row>
    <row r="56" spans="1:1" ht="17.25" customHeight="1" x14ac:dyDescent="0.3">
      <c r="A56" s="86" t="s">
        <v>75</v>
      </c>
    </row>
    <row r="57" spans="1:1" ht="17.25" customHeight="1" x14ac:dyDescent="0.3">
      <c r="A57" s="106" t="s">
        <v>123</v>
      </c>
    </row>
    <row r="58" spans="1:1" ht="17.25" customHeight="1" x14ac:dyDescent="0.3">
      <c r="A58" s="87" t="s">
        <v>74</v>
      </c>
    </row>
    <row r="59" spans="1:1" x14ac:dyDescent="0.3"/>
    <row r="60" spans="1:1" hidden="1" x14ac:dyDescent="0.3"/>
    <row r="61" spans="1:1" hidden="1" x14ac:dyDescent="0.3">
      <c r="A61" s="88"/>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2" r:id="rId6" display="http://www.ssc.govt.nz/sites/all/files/ce-expense-disclosures-guide-agency-staff-2017.docx"/>
    <hyperlink ref="A54" r:id="rId7" display="http://www.ssc.govt.nz/sites/all/files/ce-expense-disclosures-guide-agency-staff-2017.docx"/>
    <hyperlink ref="A57" r:id="rId8" display="They are posted on agency websites and linked to www.data.govt.nz. See: https://www.data.govt.nz/toolkit/how-do-i-add-or-update-our-chief-executive-expenses/"/>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76"/>
  <sheetViews>
    <sheetView zoomScaleNormal="100" workbookViewId="0">
      <selection activeCell="G9" sqref="G9"/>
    </sheetView>
  </sheetViews>
  <sheetFormatPr defaultColWidth="0" defaultRowHeight="12.5" zeroHeight="1" x14ac:dyDescent="0.25"/>
  <cols>
    <col min="1" max="1" width="35.7265625" style="17" customWidth="1"/>
    <col min="2" max="2" width="21.54296875" style="17" customWidth="1"/>
    <col min="3" max="3" width="33.54296875" style="17" customWidth="1"/>
    <col min="4" max="4" width="4.453125" style="17" customWidth="1"/>
    <col min="5" max="5" width="29" style="17" customWidth="1"/>
    <col min="6" max="6" width="19" style="17" customWidth="1"/>
    <col min="7" max="7" width="42" style="17" customWidth="1"/>
    <col min="8" max="11" width="9.1796875" style="17" hidden="1" customWidth="1"/>
    <col min="12" max="16384" width="9.1796875" style="17" hidden="1"/>
  </cols>
  <sheetData>
    <row r="1" spans="1:11" ht="26.25" customHeight="1" x14ac:dyDescent="0.25">
      <c r="A1" s="184" t="s">
        <v>98</v>
      </c>
      <c r="B1" s="184"/>
      <c r="C1" s="184"/>
      <c r="D1" s="184"/>
      <c r="E1" s="184"/>
      <c r="F1" s="184"/>
      <c r="G1" s="48"/>
      <c r="H1" s="48"/>
      <c r="I1" s="48"/>
      <c r="J1" s="48"/>
      <c r="K1" s="48"/>
    </row>
    <row r="2" spans="1:11" ht="21" customHeight="1" x14ac:dyDescent="0.25">
      <c r="A2" s="4" t="s">
        <v>2</v>
      </c>
      <c r="B2" s="185" t="s">
        <v>168</v>
      </c>
      <c r="C2" s="185"/>
      <c r="D2" s="185"/>
      <c r="E2" s="185"/>
      <c r="F2" s="185"/>
      <c r="G2" s="48"/>
      <c r="H2" s="48"/>
      <c r="I2" s="48"/>
      <c r="J2" s="48"/>
      <c r="K2" s="48"/>
    </row>
    <row r="3" spans="1:11" ht="21" customHeight="1" x14ac:dyDescent="0.25">
      <c r="A3" s="4" t="s">
        <v>99</v>
      </c>
      <c r="B3" s="185" t="s">
        <v>169</v>
      </c>
      <c r="C3" s="185"/>
      <c r="D3" s="185"/>
      <c r="E3" s="185"/>
      <c r="F3" s="185"/>
      <c r="G3" s="48"/>
      <c r="H3" s="48"/>
      <c r="I3" s="48"/>
      <c r="J3" s="48"/>
      <c r="K3" s="48"/>
    </row>
    <row r="4" spans="1:11" ht="21" customHeight="1" x14ac:dyDescent="0.25">
      <c r="A4" s="4" t="s">
        <v>79</v>
      </c>
      <c r="B4" s="186">
        <v>43282</v>
      </c>
      <c r="C4" s="186"/>
      <c r="D4" s="186"/>
      <c r="E4" s="186"/>
      <c r="F4" s="186"/>
      <c r="G4" s="48"/>
      <c r="H4" s="48"/>
      <c r="I4" s="48"/>
      <c r="J4" s="48"/>
      <c r="K4" s="48"/>
    </row>
    <row r="5" spans="1:11" ht="21" customHeight="1" x14ac:dyDescent="0.25">
      <c r="A5" s="4" t="s">
        <v>80</v>
      </c>
      <c r="B5" s="186">
        <v>43646</v>
      </c>
      <c r="C5" s="186"/>
      <c r="D5" s="186"/>
      <c r="E5" s="186"/>
      <c r="F5" s="186"/>
      <c r="G5" s="48"/>
      <c r="H5" s="48"/>
      <c r="I5" s="48"/>
      <c r="J5" s="48"/>
      <c r="K5" s="48"/>
    </row>
    <row r="6" spans="1:11" ht="21" customHeight="1" x14ac:dyDescent="0.25">
      <c r="A6" s="4" t="s">
        <v>104</v>
      </c>
      <c r="B6" s="183" t="str">
        <f>IF(AND(Travel!B7&lt;&gt;A30,Hospitality!B7&lt;&gt;A30,'All other expenses'!B7&lt;&gt;A30,'Gifts and benefits'!B7&lt;&gt;A30),A31,IF(AND(Travel!B7=A30,Hospitality!B7=A30,'All other expenses'!B7=A30,'Gifts and benefits'!B7=A30),A33,A32))</f>
        <v>Data and totals checked on all sheets</v>
      </c>
      <c r="C6" s="183"/>
      <c r="D6" s="183"/>
      <c r="E6" s="183"/>
      <c r="F6" s="183"/>
      <c r="G6" s="36"/>
      <c r="H6" s="48"/>
      <c r="I6" s="48"/>
      <c r="J6" s="48"/>
      <c r="K6" s="48"/>
    </row>
    <row r="7" spans="1:11" ht="21" customHeight="1" x14ac:dyDescent="0.25">
      <c r="A7" s="4" t="s">
        <v>133</v>
      </c>
      <c r="B7" s="182" t="s">
        <v>63</v>
      </c>
      <c r="C7" s="182"/>
      <c r="D7" s="182"/>
      <c r="E7" s="182"/>
      <c r="F7" s="182"/>
      <c r="G7" s="36"/>
      <c r="H7" s="48"/>
      <c r="I7" s="48"/>
      <c r="J7" s="48"/>
      <c r="K7" s="48"/>
    </row>
    <row r="8" spans="1:11" ht="21" customHeight="1" x14ac:dyDescent="0.25">
      <c r="A8" s="4" t="s">
        <v>100</v>
      </c>
      <c r="B8" s="182" t="s">
        <v>251</v>
      </c>
      <c r="C8" s="182"/>
      <c r="D8" s="182"/>
      <c r="E8" s="182"/>
      <c r="F8" s="182"/>
      <c r="G8" s="36"/>
      <c r="H8" s="48"/>
      <c r="I8" s="48"/>
      <c r="J8" s="48"/>
      <c r="K8" s="48"/>
    </row>
    <row r="9" spans="1:11" ht="66.75" customHeight="1" x14ac:dyDescent="0.25">
      <c r="A9" s="181" t="s">
        <v>125</v>
      </c>
      <c r="B9" s="181"/>
      <c r="C9" s="181"/>
      <c r="D9" s="181"/>
      <c r="E9" s="181"/>
      <c r="F9" s="181"/>
      <c r="G9" s="36"/>
      <c r="H9" s="48"/>
      <c r="I9" s="48"/>
      <c r="J9" s="48"/>
      <c r="K9" s="48"/>
    </row>
    <row r="10" spans="1:11" s="154" customFormat="1" ht="36" customHeight="1" x14ac:dyDescent="0.3">
      <c r="A10" s="148" t="s">
        <v>48</v>
      </c>
      <c r="B10" s="149" t="s">
        <v>31</v>
      </c>
      <c r="C10" s="149" t="s">
        <v>65</v>
      </c>
      <c r="D10" s="150"/>
      <c r="E10" s="151" t="s">
        <v>47</v>
      </c>
      <c r="F10" s="152" t="s">
        <v>72</v>
      </c>
      <c r="G10" s="153"/>
      <c r="H10" s="153"/>
      <c r="I10" s="153"/>
      <c r="J10" s="153"/>
      <c r="K10" s="153"/>
    </row>
    <row r="11" spans="1:11" ht="27.75" customHeight="1" x14ac:dyDescent="0.35">
      <c r="A11" s="11" t="s">
        <v>84</v>
      </c>
      <c r="B11" s="99">
        <f>B15+B16+B17</f>
        <v>4829.6799999999994</v>
      </c>
      <c r="C11" s="107" t="str">
        <f>IF(Travel!B6="",A34,Travel!B6)</f>
        <v>Figures include GST (where applicable)</v>
      </c>
      <c r="D11" s="8"/>
      <c r="E11" s="11" t="s">
        <v>95</v>
      </c>
      <c r="F11" s="58">
        <f>'Gifts and benefits'!C20</f>
        <v>6</v>
      </c>
      <c r="G11" s="49"/>
      <c r="H11" s="49"/>
      <c r="I11" s="49"/>
      <c r="J11" s="49"/>
      <c r="K11" s="49"/>
    </row>
    <row r="12" spans="1:11" ht="27.75" customHeight="1" x14ac:dyDescent="0.35">
      <c r="A12" s="11" t="s">
        <v>12</v>
      </c>
      <c r="B12" s="99">
        <f>Hospitality!B25</f>
        <v>124.35</v>
      </c>
      <c r="C12" s="107" t="str">
        <f>IF(Hospitality!B6="",A34,Hospitality!B6)</f>
        <v>Figures include GST (where applicable)</v>
      </c>
      <c r="D12" s="8"/>
      <c r="E12" s="11" t="s">
        <v>96</v>
      </c>
      <c r="F12" s="58">
        <f>'Gifts and benefits'!C21</f>
        <v>6</v>
      </c>
      <c r="G12" s="49"/>
      <c r="H12" s="49"/>
      <c r="I12" s="49"/>
      <c r="J12" s="49"/>
      <c r="K12" s="49"/>
    </row>
    <row r="13" spans="1:11" ht="27.75" customHeight="1" x14ac:dyDescent="0.25">
      <c r="A13" s="11" t="s">
        <v>30</v>
      </c>
      <c r="B13" s="99">
        <f>'All other expenses'!B54</f>
        <v>9723.6245000000072</v>
      </c>
      <c r="C13" s="107" t="str">
        <f>IF('All other expenses'!B6="",A34,'All other expenses'!B6)</f>
        <v>Figures include GST (where applicable)</v>
      </c>
      <c r="D13" s="8"/>
      <c r="E13" s="11" t="s">
        <v>97</v>
      </c>
      <c r="F13" s="58">
        <f>'Gifts and benefits'!C22</f>
        <v>0</v>
      </c>
      <c r="G13" s="48"/>
      <c r="H13" s="48"/>
      <c r="I13" s="48"/>
      <c r="J13" s="48"/>
      <c r="K13" s="48"/>
    </row>
    <row r="14" spans="1:11" ht="12.75" customHeight="1" x14ac:dyDescent="0.25">
      <c r="A14" s="10"/>
      <c r="B14" s="100"/>
      <c r="C14" s="108"/>
      <c r="D14" s="59"/>
      <c r="E14" s="8"/>
      <c r="F14" s="60"/>
      <c r="G14" s="28"/>
      <c r="H14" s="28"/>
      <c r="I14" s="28"/>
      <c r="J14" s="28"/>
      <c r="K14" s="28"/>
    </row>
    <row r="15" spans="1:11" ht="27.75" customHeight="1" x14ac:dyDescent="0.25">
      <c r="A15" s="12" t="s">
        <v>45</v>
      </c>
      <c r="B15" s="101">
        <f>Travel!B22</f>
        <v>1303.3</v>
      </c>
      <c r="C15" s="109" t="str">
        <f>C11</f>
        <v>Figures include GST (where applicable)</v>
      </c>
      <c r="D15" s="8"/>
      <c r="E15" s="8"/>
      <c r="F15" s="60"/>
      <c r="G15" s="48"/>
      <c r="H15" s="48"/>
      <c r="I15" s="48"/>
      <c r="J15" s="48"/>
      <c r="K15" s="48"/>
    </row>
    <row r="16" spans="1:11" ht="27.75" customHeight="1" x14ac:dyDescent="0.25">
      <c r="A16" s="12" t="s">
        <v>91</v>
      </c>
      <c r="B16" s="101">
        <f>Travel!B64</f>
        <v>3132.2399999999993</v>
      </c>
      <c r="C16" s="109" t="str">
        <f>C11</f>
        <v>Figures include GST (where applicable)</v>
      </c>
      <c r="D16" s="61"/>
      <c r="E16" s="8"/>
      <c r="F16" s="62"/>
      <c r="G16" s="48"/>
      <c r="H16" s="48"/>
      <c r="I16" s="48"/>
      <c r="J16" s="48"/>
      <c r="K16" s="48"/>
    </row>
    <row r="17" spans="1:11" ht="27.75" customHeight="1" x14ac:dyDescent="0.25">
      <c r="A17" s="12" t="s">
        <v>46</v>
      </c>
      <c r="B17" s="101">
        <f>Travel!B107</f>
        <v>394.13999999999993</v>
      </c>
      <c r="C17" s="109" t="str">
        <f>C11</f>
        <v>Figures include GST (where applicable)</v>
      </c>
      <c r="D17" s="8"/>
      <c r="E17" s="8"/>
      <c r="F17" s="62"/>
      <c r="G17" s="48"/>
      <c r="H17" s="48"/>
      <c r="I17" s="48"/>
      <c r="J17" s="48"/>
      <c r="K17" s="48"/>
    </row>
    <row r="18" spans="1:11" ht="27.75" customHeight="1" x14ac:dyDescent="0.3">
      <c r="A18" s="29"/>
      <c r="B18" s="24"/>
      <c r="C18" s="29"/>
      <c r="D18" s="7"/>
      <c r="E18" s="7"/>
      <c r="F18" s="63"/>
      <c r="G18" s="64"/>
      <c r="H18" s="64"/>
      <c r="I18" s="64"/>
      <c r="J18" s="64"/>
      <c r="K18" s="64"/>
    </row>
    <row r="19" spans="1:11" ht="13" x14ac:dyDescent="0.3">
      <c r="A19" s="54" t="s">
        <v>8</v>
      </c>
      <c r="B19" s="27"/>
      <c r="C19" s="28"/>
      <c r="D19" s="29"/>
      <c r="E19" s="29"/>
      <c r="F19" s="29"/>
      <c r="G19" s="29"/>
      <c r="H19" s="29"/>
      <c r="I19" s="29"/>
      <c r="J19" s="29"/>
      <c r="K19" s="29"/>
    </row>
    <row r="20" spans="1:11" x14ac:dyDescent="0.25">
      <c r="A20" s="25" t="s">
        <v>9</v>
      </c>
      <c r="B20" s="55"/>
      <c r="C20" s="55"/>
      <c r="D20" s="28"/>
      <c r="E20" s="28"/>
      <c r="F20" s="28"/>
      <c r="G20" s="29"/>
      <c r="H20" s="29"/>
      <c r="I20" s="29"/>
      <c r="J20" s="29"/>
      <c r="K20" s="29"/>
    </row>
    <row r="21" spans="1:11" ht="12.65" customHeight="1" x14ac:dyDescent="0.25">
      <c r="A21" s="25" t="s">
        <v>66</v>
      </c>
      <c r="B21" s="55"/>
      <c r="C21" s="55"/>
      <c r="D21" s="22"/>
      <c r="E21" s="29"/>
      <c r="F21" s="29"/>
      <c r="G21" s="29"/>
      <c r="H21" s="29"/>
      <c r="I21" s="29"/>
      <c r="J21" s="29"/>
      <c r="K21" s="29"/>
    </row>
    <row r="22" spans="1:11" ht="12.65" customHeight="1" x14ac:dyDescent="0.25">
      <c r="A22" s="25" t="s">
        <v>81</v>
      </c>
      <c r="B22" s="55"/>
      <c r="C22" s="55"/>
      <c r="D22" s="22"/>
      <c r="E22" s="29"/>
      <c r="F22" s="29"/>
      <c r="G22" s="29"/>
      <c r="H22" s="29"/>
      <c r="I22" s="29"/>
      <c r="J22" s="29"/>
      <c r="K22" s="29"/>
    </row>
    <row r="23" spans="1:11" ht="12.65" customHeight="1" x14ac:dyDescent="0.25">
      <c r="A23" s="25" t="s">
        <v>101</v>
      </c>
      <c r="B23" s="55"/>
      <c r="C23" s="55"/>
      <c r="D23" s="22"/>
      <c r="E23" s="29"/>
      <c r="F23" s="29"/>
      <c r="G23" s="29"/>
      <c r="H23" s="29"/>
      <c r="I23" s="29"/>
      <c r="J23" s="29"/>
      <c r="K23" s="29"/>
    </row>
    <row r="24" spans="1:11" x14ac:dyDescent="0.25">
      <c r="A24" s="42"/>
      <c r="B24" s="29"/>
      <c r="C24" s="29"/>
      <c r="D24" s="29"/>
      <c r="E24" s="29"/>
      <c r="F24" s="48"/>
      <c r="G24" s="48"/>
      <c r="H24" s="48"/>
      <c r="I24" s="48"/>
      <c r="J24" s="48"/>
      <c r="K24" s="48"/>
    </row>
    <row r="25" spans="1:11" ht="13" hidden="1" x14ac:dyDescent="0.3">
      <c r="A25" s="15" t="s">
        <v>141</v>
      </c>
      <c r="B25" s="16"/>
      <c r="C25" s="16"/>
      <c r="D25" s="16"/>
      <c r="E25" s="16"/>
      <c r="F25" s="16"/>
      <c r="G25" s="48"/>
      <c r="H25" s="48"/>
      <c r="I25" s="48"/>
      <c r="J25" s="48"/>
      <c r="K25" s="48"/>
    </row>
    <row r="26" spans="1:11" ht="12.75" hidden="1" customHeight="1" x14ac:dyDescent="0.25">
      <c r="A26" s="14" t="s">
        <v>157</v>
      </c>
      <c r="B26" s="6"/>
      <c r="C26" s="6"/>
      <c r="D26" s="14"/>
      <c r="E26" s="14"/>
      <c r="F26" s="14"/>
      <c r="G26" s="48"/>
      <c r="H26" s="48"/>
      <c r="I26" s="48"/>
      <c r="J26" s="48"/>
      <c r="K26" s="48"/>
    </row>
    <row r="27" spans="1:11" hidden="1" x14ac:dyDescent="0.25">
      <c r="A27" s="13" t="s">
        <v>64</v>
      </c>
      <c r="B27" s="13"/>
      <c r="C27" s="13"/>
      <c r="D27" s="13"/>
      <c r="E27" s="13"/>
      <c r="F27" s="13"/>
      <c r="G27" s="48"/>
      <c r="H27" s="48"/>
      <c r="I27" s="48"/>
      <c r="J27" s="48"/>
      <c r="K27" s="48"/>
    </row>
    <row r="28" spans="1:11" hidden="1" x14ac:dyDescent="0.25">
      <c r="A28" s="13" t="s">
        <v>28</v>
      </c>
      <c r="B28" s="13"/>
      <c r="C28" s="13"/>
      <c r="D28" s="13"/>
      <c r="E28" s="13"/>
      <c r="F28" s="13"/>
      <c r="G28" s="48"/>
      <c r="H28" s="48"/>
      <c r="I28" s="48"/>
      <c r="J28" s="48"/>
      <c r="K28" s="48"/>
    </row>
    <row r="29" spans="1:11" hidden="1" x14ac:dyDescent="0.25">
      <c r="A29" s="14" t="s">
        <v>115</v>
      </c>
      <c r="B29" s="14"/>
      <c r="C29" s="14"/>
      <c r="D29" s="14"/>
      <c r="E29" s="14"/>
      <c r="F29" s="14"/>
      <c r="G29" s="48"/>
      <c r="H29" s="48"/>
      <c r="I29" s="48"/>
      <c r="J29" s="48"/>
      <c r="K29" s="48"/>
    </row>
    <row r="30" spans="1:11" hidden="1" x14ac:dyDescent="0.25">
      <c r="A30" s="14" t="s">
        <v>116</v>
      </c>
      <c r="B30" s="14"/>
      <c r="C30" s="14"/>
      <c r="D30" s="14"/>
      <c r="E30" s="14"/>
      <c r="F30" s="14"/>
      <c r="G30" s="48"/>
      <c r="H30" s="48"/>
      <c r="I30" s="48"/>
      <c r="J30" s="48"/>
      <c r="K30" s="48"/>
    </row>
    <row r="31" spans="1:11" hidden="1" x14ac:dyDescent="0.25">
      <c r="A31" s="13" t="s">
        <v>106</v>
      </c>
      <c r="B31" s="13"/>
      <c r="C31" s="13"/>
      <c r="D31" s="13"/>
      <c r="E31" s="13"/>
      <c r="F31" s="13"/>
      <c r="G31" s="48"/>
      <c r="H31" s="48"/>
      <c r="I31" s="48"/>
      <c r="J31" s="48"/>
      <c r="K31" s="48"/>
    </row>
    <row r="32" spans="1:11" hidden="1" x14ac:dyDescent="0.25">
      <c r="A32" s="13" t="s">
        <v>107</v>
      </c>
      <c r="B32" s="13"/>
      <c r="C32" s="13"/>
      <c r="D32" s="13"/>
      <c r="E32" s="13"/>
      <c r="F32" s="13"/>
      <c r="G32" s="48"/>
      <c r="H32" s="48"/>
      <c r="I32" s="48"/>
      <c r="J32" s="48"/>
      <c r="K32" s="48"/>
    </row>
    <row r="33" spans="1:11" hidden="1" x14ac:dyDescent="0.25">
      <c r="A33" s="13" t="s">
        <v>105</v>
      </c>
      <c r="B33" s="13"/>
      <c r="C33" s="13"/>
      <c r="D33" s="13"/>
      <c r="E33" s="13"/>
      <c r="F33" s="13"/>
      <c r="G33" s="48"/>
      <c r="H33" s="48"/>
      <c r="I33" s="48"/>
      <c r="J33" s="48"/>
      <c r="K33" s="48"/>
    </row>
    <row r="34" spans="1:11" hidden="1" x14ac:dyDescent="0.25">
      <c r="A34" s="14" t="s">
        <v>67</v>
      </c>
      <c r="B34" s="14"/>
      <c r="C34" s="14"/>
      <c r="D34" s="14"/>
      <c r="E34" s="14"/>
      <c r="F34" s="14"/>
      <c r="G34" s="48"/>
      <c r="H34" s="48"/>
      <c r="I34" s="48"/>
      <c r="J34" s="48"/>
      <c r="K34" s="48"/>
    </row>
    <row r="35" spans="1:11" hidden="1" x14ac:dyDescent="0.25">
      <c r="A35" s="14" t="s">
        <v>73</v>
      </c>
      <c r="B35" s="14"/>
      <c r="C35" s="14"/>
      <c r="D35" s="14"/>
      <c r="E35" s="14"/>
      <c r="F35" s="14"/>
      <c r="G35" s="48"/>
      <c r="H35" s="48"/>
      <c r="I35" s="48"/>
      <c r="J35" s="48"/>
      <c r="K35" s="48"/>
    </row>
    <row r="36" spans="1:11" hidden="1" x14ac:dyDescent="0.25">
      <c r="A36" s="104" t="s">
        <v>94</v>
      </c>
      <c r="B36" s="103"/>
      <c r="C36" s="103"/>
      <c r="D36" s="103"/>
      <c r="E36" s="103"/>
      <c r="F36" s="103"/>
      <c r="G36" s="48"/>
      <c r="H36" s="48"/>
      <c r="I36" s="48"/>
      <c r="J36" s="48"/>
      <c r="K36" s="48"/>
    </row>
    <row r="37" spans="1:11" hidden="1" x14ac:dyDescent="0.25">
      <c r="A37" s="104" t="s">
        <v>63</v>
      </c>
      <c r="B37" s="103"/>
      <c r="C37" s="103"/>
      <c r="D37" s="103"/>
      <c r="E37" s="103"/>
      <c r="F37" s="103"/>
      <c r="G37" s="48"/>
      <c r="H37" s="48"/>
      <c r="I37" s="48"/>
      <c r="J37" s="48"/>
      <c r="K37" s="48"/>
    </row>
    <row r="38" spans="1:11" hidden="1" x14ac:dyDescent="0.25">
      <c r="A38" s="65" t="s">
        <v>38</v>
      </c>
      <c r="B38" s="5"/>
      <c r="C38" s="5"/>
      <c r="D38" s="5"/>
      <c r="E38" s="5"/>
      <c r="F38" s="5"/>
      <c r="G38" s="48"/>
      <c r="H38" s="48"/>
      <c r="I38" s="48"/>
      <c r="J38" s="48"/>
      <c r="K38" s="48"/>
    </row>
    <row r="39" spans="1:11" hidden="1" x14ac:dyDescent="0.25">
      <c r="A39" s="66" t="s">
        <v>39</v>
      </c>
      <c r="B39" s="5"/>
      <c r="C39" s="5"/>
      <c r="D39" s="5"/>
      <c r="E39" s="5"/>
      <c r="F39" s="5"/>
      <c r="G39" s="48"/>
      <c r="H39" s="48"/>
      <c r="I39" s="48"/>
      <c r="J39" s="48"/>
      <c r="K39" s="48"/>
    </row>
    <row r="40" spans="1:11" hidden="1" x14ac:dyDescent="0.25">
      <c r="A40" s="66" t="s">
        <v>41</v>
      </c>
      <c r="B40" s="5"/>
      <c r="C40" s="5"/>
      <c r="D40" s="5"/>
      <c r="E40" s="5"/>
      <c r="F40" s="5"/>
      <c r="G40" s="48"/>
      <c r="H40" s="48"/>
      <c r="I40" s="48"/>
      <c r="J40" s="48"/>
      <c r="K40" s="48"/>
    </row>
    <row r="41" spans="1:11" hidden="1" x14ac:dyDescent="0.25">
      <c r="A41" s="66" t="s">
        <v>40</v>
      </c>
      <c r="B41" s="5"/>
      <c r="C41" s="5"/>
      <c r="D41" s="5"/>
      <c r="E41" s="5"/>
      <c r="F41" s="5"/>
      <c r="G41" s="48"/>
      <c r="H41" s="48"/>
      <c r="I41" s="48"/>
      <c r="J41" s="48"/>
      <c r="K41" s="48"/>
    </row>
    <row r="42" spans="1:11" hidden="1" x14ac:dyDescent="0.25">
      <c r="A42" s="66" t="s">
        <v>42</v>
      </c>
      <c r="B42" s="5"/>
      <c r="C42" s="5"/>
      <c r="D42" s="5"/>
      <c r="E42" s="5"/>
      <c r="F42" s="5"/>
      <c r="G42" s="48"/>
      <c r="H42" s="48"/>
      <c r="I42" s="48"/>
      <c r="J42" s="48"/>
      <c r="K42" s="48"/>
    </row>
    <row r="43" spans="1:11" hidden="1" x14ac:dyDescent="0.25">
      <c r="A43" s="66" t="s">
        <v>43</v>
      </c>
      <c r="B43" s="5"/>
      <c r="C43" s="5"/>
      <c r="D43" s="5"/>
      <c r="E43" s="5"/>
      <c r="F43" s="5"/>
      <c r="G43" s="48"/>
      <c r="H43" s="48"/>
      <c r="I43" s="48"/>
      <c r="J43" s="48"/>
      <c r="K43" s="48"/>
    </row>
    <row r="44" spans="1:11" hidden="1" x14ac:dyDescent="0.25">
      <c r="A44" s="105" t="s">
        <v>36</v>
      </c>
      <c r="B44" s="103"/>
      <c r="C44" s="103"/>
      <c r="D44" s="103"/>
      <c r="E44" s="103"/>
      <c r="F44" s="103"/>
      <c r="G44" s="48"/>
      <c r="H44" s="48"/>
      <c r="I44" s="48"/>
      <c r="J44" s="48"/>
      <c r="K44" s="48"/>
    </row>
    <row r="45" spans="1:11" hidden="1" x14ac:dyDescent="0.25">
      <c r="A45" s="103" t="s">
        <v>34</v>
      </c>
      <c r="B45" s="103"/>
      <c r="C45" s="103"/>
      <c r="D45" s="103"/>
      <c r="E45" s="103"/>
      <c r="F45" s="103"/>
      <c r="G45" s="48"/>
      <c r="H45" s="48"/>
      <c r="I45" s="48"/>
      <c r="J45" s="48"/>
      <c r="K45" s="48"/>
    </row>
    <row r="46" spans="1:11" hidden="1" x14ac:dyDescent="0.25">
      <c r="A46" s="67">
        <v>-20000</v>
      </c>
      <c r="B46" s="5"/>
      <c r="C46" s="5"/>
      <c r="D46" s="5"/>
      <c r="E46" s="5"/>
      <c r="F46" s="5"/>
      <c r="G46" s="48"/>
      <c r="H46" s="48"/>
      <c r="I46" s="48"/>
      <c r="J46" s="48"/>
      <c r="K46" s="48"/>
    </row>
    <row r="47" spans="1:11" ht="25" hidden="1" x14ac:dyDescent="0.25">
      <c r="A47" s="142" t="s">
        <v>138</v>
      </c>
      <c r="B47" s="103"/>
      <c r="C47" s="103"/>
      <c r="D47" s="103"/>
      <c r="E47" s="103"/>
      <c r="F47" s="103"/>
      <c r="G47" s="48"/>
      <c r="H47" s="48"/>
      <c r="I47" s="48"/>
      <c r="J47" s="48"/>
      <c r="K47" s="48"/>
    </row>
    <row r="48" spans="1:11" ht="25" hidden="1" x14ac:dyDescent="0.25">
      <c r="A48" s="142" t="s">
        <v>137</v>
      </c>
      <c r="B48" s="103"/>
      <c r="C48" s="103"/>
      <c r="D48" s="103"/>
      <c r="E48" s="103"/>
      <c r="F48" s="103"/>
      <c r="G48" s="48"/>
      <c r="H48" s="48"/>
      <c r="I48" s="48"/>
      <c r="J48" s="48"/>
      <c r="K48" s="48"/>
    </row>
    <row r="49" spans="1:11" ht="25" hidden="1" x14ac:dyDescent="0.25">
      <c r="A49" s="143" t="s">
        <v>139</v>
      </c>
      <c r="B49" s="5"/>
      <c r="C49" s="5"/>
      <c r="D49" s="5"/>
      <c r="E49" s="5"/>
      <c r="F49" s="5"/>
      <c r="G49" s="48"/>
      <c r="H49" s="48"/>
      <c r="I49" s="48"/>
      <c r="J49" s="48"/>
      <c r="K49" s="48"/>
    </row>
    <row r="50" spans="1:11" ht="25" hidden="1" x14ac:dyDescent="0.25">
      <c r="A50" s="143" t="s">
        <v>113</v>
      </c>
      <c r="B50" s="5"/>
      <c r="C50" s="5"/>
      <c r="D50" s="5"/>
      <c r="E50" s="5"/>
      <c r="F50" s="5"/>
      <c r="G50" s="48"/>
      <c r="H50" s="48"/>
      <c r="I50" s="48"/>
      <c r="J50" s="48"/>
      <c r="K50" s="48"/>
    </row>
    <row r="51" spans="1:11" ht="37.5" hidden="1" x14ac:dyDescent="0.3">
      <c r="A51" s="143" t="s">
        <v>114</v>
      </c>
      <c r="B51" s="133"/>
      <c r="C51" s="133"/>
      <c r="D51" s="141"/>
      <c r="E51" s="68"/>
      <c r="F51" s="68"/>
      <c r="G51" s="48"/>
      <c r="H51" s="48"/>
      <c r="I51" s="48"/>
      <c r="J51" s="48"/>
      <c r="K51" s="48"/>
    </row>
    <row r="52" spans="1:11" ht="13" hidden="1" x14ac:dyDescent="0.3">
      <c r="A52" s="138" t="s">
        <v>117</v>
      </c>
      <c r="B52" s="139"/>
      <c r="C52" s="139"/>
      <c r="D52" s="132"/>
      <c r="E52" s="69"/>
      <c r="F52" s="69" t="b">
        <v>1</v>
      </c>
      <c r="G52" s="48"/>
      <c r="H52" s="48"/>
      <c r="I52" s="48"/>
      <c r="J52" s="48"/>
      <c r="K52" s="48"/>
    </row>
    <row r="53" spans="1:11" ht="13" hidden="1" x14ac:dyDescent="0.3">
      <c r="A53" s="140" t="s">
        <v>140</v>
      </c>
      <c r="B53" s="138"/>
      <c r="C53" s="138"/>
      <c r="D53" s="138"/>
      <c r="E53" s="69"/>
      <c r="F53" s="69" t="b">
        <v>0</v>
      </c>
      <c r="G53" s="48"/>
      <c r="H53" s="48"/>
      <c r="I53" s="48"/>
      <c r="J53" s="48"/>
      <c r="K53" s="48"/>
    </row>
    <row r="54" spans="1:11" ht="13" hidden="1" x14ac:dyDescent="0.25">
      <c r="A54" s="144"/>
      <c r="B54" s="134">
        <f>COUNT(Travel!B12:B21)</f>
        <v>6</v>
      </c>
      <c r="C54" s="134"/>
      <c r="D54" s="134">
        <f>COUNTIF(Travel!D12:D21,"*")</f>
        <v>6</v>
      </c>
      <c r="E54" s="135"/>
      <c r="F54" s="135" t="b">
        <f>MIN(B54,D54)=MAX(B54,D54)</f>
        <v>1</v>
      </c>
      <c r="G54" s="48"/>
      <c r="H54" s="48"/>
      <c r="I54" s="48"/>
      <c r="J54" s="48"/>
      <c r="K54" s="48"/>
    </row>
    <row r="55" spans="1:11" ht="13" hidden="1" x14ac:dyDescent="0.25">
      <c r="A55" s="144" t="s">
        <v>111</v>
      </c>
      <c r="B55" s="134">
        <f>COUNT(Travel!B26:B63)</f>
        <v>36</v>
      </c>
      <c r="C55" s="134"/>
      <c r="D55" s="134">
        <f>COUNTIF(Travel!D26:D63,"*")</f>
        <v>36</v>
      </c>
      <c r="E55" s="135"/>
      <c r="F55" s="135" t="b">
        <f>MIN(B55,D55)=MAX(B55,D55)</f>
        <v>1</v>
      </c>
    </row>
    <row r="56" spans="1:11" ht="13" hidden="1" x14ac:dyDescent="0.3">
      <c r="A56" s="145"/>
      <c r="B56" s="134">
        <f>COUNT(Travel!B68:B106)</f>
        <v>38</v>
      </c>
      <c r="C56" s="134"/>
      <c r="D56" s="134">
        <f>COUNTIF(Travel!D68:D106,"*")</f>
        <v>38</v>
      </c>
      <c r="E56" s="135"/>
      <c r="F56" s="135" t="b">
        <f>MIN(B56,D56)=MAX(B56,D56)</f>
        <v>1</v>
      </c>
    </row>
    <row r="57" spans="1:11" ht="13" hidden="1" x14ac:dyDescent="0.3">
      <c r="A57" s="146" t="s">
        <v>109</v>
      </c>
      <c r="B57" s="136">
        <f>COUNT(Hospitality!B11:B24)</f>
        <v>3</v>
      </c>
      <c r="C57" s="136"/>
      <c r="D57" s="136">
        <f>COUNTIF(Hospitality!D11:D24,"*")</f>
        <v>3</v>
      </c>
      <c r="E57" s="137"/>
      <c r="F57" s="137" t="b">
        <f>MIN(B57,D57)=MAX(B57,D57)</f>
        <v>1</v>
      </c>
    </row>
    <row r="58" spans="1:11" ht="13" hidden="1" x14ac:dyDescent="0.3">
      <c r="A58" s="147" t="s">
        <v>110</v>
      </c>
      <c r="B58" s="135">
        <f>COUNT('All other expenses'!B11:B53)</f>
        <v>40</v>
      </c>
      <c r="C58" s="135"/>
      <c r="D58" s="135">
        <f>COUNTIF('All other expenses'!D11:D53,"*")</f>
        <v>40</v>
      </c>
      <c r="E58" s="135"/>
      <c r="F58" s="135" t="b">
        <f>MIN(B58,D58)=MAX(B58,D58)</f>
        <v>1</v>
      </c>
    </row>
    <row r="59" spans="1:11" ht="13" hidden="1" x14ac:dyDescent="0.3">
      <c r="A59" s="146" t="s">
        <v>108</v>
      </c>
      <c r="B59" s="136">
        <f>COUNTIF('Gifts and benefits'!B11:B19,"*")</f>
        <v>6</v>
      </c>
      <c r="C59" s="136">
        <f>COUNTIF('Gifts and benefits'!C11:C19,"*")</f>
        <v>6</v>
      </c>
      <c r="D59" s="136"/>
      <c r="E59" s="136">
        <f>COUNTA('Gifts and benefits'!E11:E19)</f>
        <v>6</v>
      </c>
      <c r="F59" s="137" t="b">
        <f>MIN(B59,C59,E59)=MAX(B59,C59,E59)</f>
        <v>1</v>
      </c>
    </row>
    <row r="60" spans="1:11" x14ac:dyDescent="0.25"/>
    <row r="61" spans="1:11" hidden="1" x14ac:dyDescent="0.25"/>
    <row r="62" spans="1:11" hidden="1" x14ac:dyDescent="0.25"/>
    <row r="63" spans="1:11" hidden="1" x14ac:dyDescent="0.25"/>
    <row r="64" spans="1:11"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61"/>
  <sheetViews>
    <sheetView topLeftCell="A88" zoomScaleNormal="100" workbookViewId="0">
      <selection activeCell="C64" sqref="C64"/>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7.54296875" style="17" customWidth="1"/>
    <col min="7" max="9" width="9.1796875" style="17" hidden="1" customWidth="1"/>
    <col min="10" max="13" width="0" style="17" hidden="1" customWidth="1"/>
    <col min="14" max="16384" width="9.1796875" style="17" hidden="1"/>
  </cols>
  <sheetData>
    <row r="1" spans="1:6" ht="26.25" customHeight="1" x14ac:dyDescent="0.25">
      <c r="A1" s="184" t="s">
        <v>6</v>
      </c>
      <c r="B1" s="184"/>
      <c r="C1" s="184"/>
      <c r="D1" s="184"/>
      <c r="E1" s="184"/>
      <c r="F1" s="48"/>
    </row>
    <row r="2" spans="1:6" ht="21" customHeight="1" x14ac:dyDescent="0.25">
      <c r="A2" s="4" t="s">
        <v>2</v>
      </c>
      <c r="B2" s="187" t="str">
        <f>'Summary and sign-off'!B2:F2</f>
        <v>Broadcasting Standards Authority</v>
      </c>
      <c r="C2" s="187"/>
      <c r="D2" s="187"/>
      <c r="E2" s="187"/>
      <c r="F2" s="48"/>
    </row>
    <row r="3" spans="1:6" ht="21" customHeight="1" x14ac:dyDescent="0.25">
      <c r="A3" s="4" t="s">
        <v>3</v>
      </c>
      <c r="B3" s="187" t="str">
        <f>'Summary and sign-off'!B3:F3</f>
        <v>Belinda Moffat</v>
      </c>
      <c r="C3" s="187"/>
      <c r="D3" s="187"/>
      <c r="E3" s="187"/>
      <c r="F3" s="48"/>
    </row>
    <row r="4" spans="1:6" ht="21" customHeight="1" x14ac:dyDescent="0.25">
      <c r="A4" s="4" t="s">
        <v>77</v>
      </c>
      <c r="B4" s="187">
        <f>'Summary and sign-off'!B4:F4</f>
        <v>43282</v>
      </c>
      <c r="C4" s="187"/>
      <c r="D4" s="187"/>
      <c r="E4" s="187"/>
      <c r="F4" s="48"/>
    </row>
    <row r="5" spans="1:6" ht="21" customHeight="1" x14ac:dyDescent="0.25">
      <c r="A5" s="4" t="s">
        <v>78</v>
      </c>
      <c r="B5" s="187">
        <f>'Summary and sign-off'!B5:F5</f>
        <v>43646</v>
      </c>
      <c r="C5" s="187"/>
      <c r="D5" s="187"/>
      <c r="E5" s="187"/>
      <c r="F5" s="48"/>
    </row>
    <row r="6" spans="1:6" ht="21" customHeight="1" x14ac:dyDescent="0.25">
      <c r="A6" s="4" t="s">
        <v>29</v>
      </c>
      <c r="B6" s="182" t="s">
        <v>64</v>
      </c>
      <c r="C6" s="182"/>
      <c r="D6" s="182"/>
      <c r="E6" s="182"/>
      <c r="F6" s="48"/>
    </row>
    <row r="7" spans="1:6" ht="21" customHeight="1" x14ac:dyDescent="0.25">
      <c r="A7" s="4" t="s">
        <v>104</v>
      </c>
      <c r="B7" s="182" t="s">
        <v>116</v>
      </c>
      <c r="C7" s="182"/>
      <c r="D7" s="182"/>
      <c r="E7" s="182"/>
      <c r="F7" s="48"/>
    </row>
    <row r="8" spans="1:6" ht="36" customHeight="1" x14ac:dyDescent="0.3">
      <c r="A8" s="190" t="s">
        <v>4</v>
      </c>
      <c r="B8" s="191"/>
      <c r="C8" s="191"/>
      <c r="D8" s="191"/>
      <c r="E8" s="191"/>
      <c r="F8" s="24"/>
    </row>
    <row r="9" spans="1:6" ht="36" customHeight="1" x14ac:dyDescent="0.3">
      <c r="A9" s="192" t="s">
        <v>142</v>
      </c>
      <c r="B9" s="193"/>
      <c r="C9" s="193"/>
      <c r="D9" s="193"/>
      <c r="E9" s="193"/>
      <c r="F9" s="24"/>
    </row>
    <row r="10" spans="1:6" ht="24.75" customHeight="1" x14ac:dyDescent="0.35">
      <c r="A10" s="189" t="s">
        <v>143</v>
      </c>
      <c r="B10" s="194"/>
      <c r="C10" s="189"/>
      <c r="D10" s="189"/>
      <c r="E10" s="189"/>
      <c r="F10" s="49"/>
    </row>
    <row r="11" spans="1:6" ht="27" customHeight="1" x14ac:dyDescent="0.25">
      <c r="A11" s="37" t="s">
        <v>49</v>
      </c>
      <c r="B11" s="37" t="s">
        <v>144</v>
      </c>
      <c r="C11" s="37" t="s">
        <v>145</v>
      </c>
      <c r="D11" s="37" t="s">
        <v>102</v>
      </c>
      <c r="E11" s="37" t="s">
        <v>76</v>
      </c>
      <c r="F11" s="50"/>
    </row>
    <row r="12" spans="1:6" s="89" customFormat="1" x14ac:dyDescent="0.25">
      <c r="A12" s="114"/>
      <c r="B12" s="111"/>
      <c r="C12" s="112"/>
      <c r="D12" s="112"/>
      <c r="E12" s="113"/>
      <c r="F12" s="1"/>
    </row>
    <row r="13" spans="1:6" s="89" customFormat="1" ht="25" x14ac:dyDescent="0.25">
      <c r="A13" s="114">
        <v>43282</v>
      </c>
      <c r="B13" s="111">
        <v>1200.28</v>
      </c>
      <c r="C13" s="112" t="s">
        <v>227</v>
      </c>
      <c r="D13" s="112" t="s">
        <v>249</v>
      </c>
      <c r="E13" s="113" t="s">
        <v>171</v>
      </c>
      <c r="F13" s="1"/>
    </row>
    <row r="14" spans="1:6" s="89" customFormat="1" ht="25" x14ac:dyDescent="0.25">
      <c r="A14" s="114">
        <v>43286</v>
      </c>
      <c r="B14" s="111">
        <v>9.56</v>
      </c>
      <c r="C14" s="112" t="s">
        <v>227</v>
      </c>
      <c r="D14" s="112" t="s">
        <v>191</v>
      </c>
      <c r="E14" s="113" t="s">
        <v>171</v>
      </c>
      <c r="F14" s="1"/>
    </row>
    <row r="15" spans="1:6" s="89" customFormat="1" ht="25" x14ac:dyDescent="0.25">
      <c r="A15" s="114">
        <v>43286</v>
      </c>
      <c r="B15" s="111">
        <v>16.07</v>
      </c>
      <c r="C15" s="112" t="s">
        <v>227</v>
      </c>
      <c r="D15" s="112" t="s">
        <v>228</v>
      </c>
      <c r="E15" s="113" t="s">
        <v>171</v>
      </c>
      <c r="F15" s="1"/>
    </row>
    <row r="16" spans="1:6" s="89" customFormat="1" ht="25" x14ac:dyDescent="0.25">
      <c r="A16" s="114">
        <v>43286</v>
      </c>
      <c r="B16" s="111">
        <v>20.41</v>
      </c>
      <c r="C16" s="112" t="s">
        <v>227</v>
      </c>
      <c r="D16" s="112" t="s">
        <v>170</v>
      </c>
      <c r="E16" s="113" t="s">
        <v>171</v>
      </c>
      <c r="F16" s="1"/>
    </row>
    <row r="17" spans="1:6" s="89" customFormat="1" ht="25" x14ac:dyDescent="0.25">
      <c r="A17" s="114">
        <v>43286</v>
      </c>
      <c r="B17" s="111">
        <v>15.48</v>
      </c>
      <c r="C17" s="112" t="s">
        <v>227</v>
      </c>
      <c r="D17" s="112" t="s">
        <v>191</v>
      </c>
      <c r="E17" s="113" t="s">
        <v>171</v>
      </c>
      <c r="F17" s="1"/>
    </row>
    <row r="18" spans="1:6" s="89" customFormat="1" x14ac:dyDescent="0.25">
      <c r="A18" s="114">
        <v>43286</v>
      </c>
      <c r="B18" s="111">
        <v>41.5</v>
      </c>
      <c r="C18" s="112" t="s">
        <v>233</v>
      </c>
      <c r="D18" s="112" t="s">
        <v>192</v>
      </c>
      <c r="E18" s="113" t="s">
        <v>202</v>
      </c>
      <c r="F18" s="1"/>
    </row>
    <row r="19" spans="1:6" s="89" customFormat="1" x14ac:dyDescent="0.25">
      <c r="A19" s="110"/>
      <c r="B19" s="111"/>
      <c r="C19" s="112"/>
      <c r="D19" s="112"/>
      <c r="E19" s="113"/>
      <c r="F19" s="1"/>
    </row>
    <row r="20" spans="1:6" s="89" customFormat="1" x14ac:dyDescent="0.25">
      <c r="A20" s="110"/>
      <c r="B20" s="111"/>
      <c r="C20" s="112"/>
      <c r="D20" s="112"/>
      <c r="E20" s="113"/>
      <c r="F20" s="1"/>
    </row>
    <row r="21" spans="1:6" s="89" customFormat="1" x14ac:dyDescent="0.25">
      <c r="A21" s="124"/>
      <c r="B21" s="125"/>
      <c r="C21" s="126"/>
      <c r="D21" s="126"/>
      <c r="E21" s="127"/>
      <c r="F21" s="1"/>
    </row>
    <row r="22" spans="1:6" ht="19.5" customHeight="1" x14ac:dyDescent="0.25">
      <c r="A22" s="128" t="s">
        <v>154</v>
      </c>
      <c r="B22" s="129">
        <f>SUM(B12:B21)</f>
        <v>1303.3</v>
      </c>
      <c r="C22" s="130" t="str">
        <f>IF(SUBTOTAL(3,B12:B21)=SUBTOTAL(103,B12:B21),'Summary and sign-off'!$A$47,'Summary and sign-off'!$A$48)</f>
        <v>Check - there are no hidden rows with data</v>
      </c>
      <c r="D22" s="188" t="str">
        <f>IF('Summary and sign-off'!F54='Summary and sign-off'!F53,'Summary and sign-off'!A50,'Summary and sign-off'!A49)</f>
        <v>Check - each entry provides sufficient information</v>
      </c>
      <c r="E22" s="188"/>
      <c r="F22" s="48"/>
    </row>
    <row r="23" spans="1:6" ht="10.5" customHeight="1" x14ac:dyDescent="0.3">
      <c r="A23" s="29"/>
      <c r="B23" s="24"/>
      <c r="C23" s="29"/>
      <c r="D23" s="29"/>
      <c r="E23" s="29"/>
      <c r="F23" s="29"/>
    </row>
    <row r="24" spans="1:6" ht="24.75" customHeight="1" x14ac:dyDescent="0.35">
      <c r="A24" s="189" t="s">
        <v>92</v>
      </c>
      <c r="B24" s="189"/>
      <c r="C24" s="189"/>
      <c r="D24" s="189"/>
      <c r="E24" s="189"/>
      <c r="F24" s="49"/>
    </row>
    <row r="25" spans="1:6" ht="27" customHeight="1" x14ac:dyDescent="0.25">
      <c r="A25" s="37" t="s">
        <v>49</v>
      </c>
      <c r="B25" s="37" t="s">
        <v>31</v>
      </c>
      <c r="C25" s="37" t="s">
        <v>146</v>
      </c>
      <c r="D25" s="37" t="s">
        <v>102</v>
      </c>
      <c r="E25" s="37" t="s">
        <v>76</v>
      </c>
      <c r="F25" s="50"/>
    </row>
    <row r="26" spans="1:6" s="89" customFormat="1" x14ac:dyDescent="0.25">
      <c r="A26" s="114"/>
      <c r="B26" s="111"/>
      <c r="C26" s="112"/>
      <c r="D26" s="112"/>
      <c r="E26" s="113"/>
      <c r="F26" s="1"/>
    </row>
    <row r="27" spans="1:6" s="89" customFormat="1" x14ac:dyDescent="0.25">
      <c r="A27" s="114">
        <v>43343</v>
      </c>
      <c r="B27" s="111">
        <v>974.87</v>
      </c>
      <c r="C27" s="112" t="s">
        <v>184</v>
      </c>
      <c r="D27" s="112" t="s">
        <v>194</v>
      </c>
      <c r="E27" s="113" t="s">
        <v>187</v>
      </c>
      <c r="F27" s="1"/>
    </row>
    <row r="28" spans="1:6" s="89" customFormat="1" x14ac:dyDescent="0.25">
      <c r="A28" s="114">
        <v>43344</v>
      </c>
      <c r="B28" s="111">
        <v>160.87</v>
      </c>
      <c r="C28" s="112" t="s">
        <v>184</v>
      </c>
      <c r="D28" s="112" t="s">
        <v>188</v>
      </c>
      <c r="E28" s="113" t="s">
        <v>185</v>
      </c>
      <c r="F28" s="1"/>
    </row>
    <row r="29" spans="1:6" s="89" customFormat="1" x14ac:dyDescent="0.25">
      <c r="A29" s="114">
        <v>43344</v>
      </c>
      <c r="B29" s="111">
        <v>59.13</v>
      </c>
      <c r="C29" s="112" t="s">
        <v>184</v>
      </c>
      <c r="D29" s="112" t="s">
        <v>189</v>
      </c>
      <c r="E29" s="113" t="s">
        <v>185</v>
      </c>
      <c r="F29" s="1"/>
    </row>
    <row r="30" spans="1:6" s="89" customFormat="1" x14ac:dyDescent="0.25">
      <c r="A30" s="114">
        <v>43344</v>
      </c>
      <c r="B30" s="111">
        <v>7.57</v>
      </c>
      <c r="C30" s="112" t="s">
        <v>184</v>
      </c>
      <c r="D30" s="112" t="s">
        <v>191</v>
      </c>
      <c r="E30" s="113" t="s">
        <v>190</v>
      </c>
      <c r="F30" s="1"/>
    </row>
    <row r="31" spans="1:6" s="89" customFormat="1" x14ac:dyDescent="0.25">
      <c r="A31" s="114">
        <v>43344</v>
      </c>
      <c r="B31" s="111">
        <v>6.61</v>
      </c>
      <c r="C31" s="112" t="s">
        <v>184</v>
      </c>
      <c r="D31" s="112" t="s">
        <v>191</v>
      </c>
      <c r="E31" s="113" t="s">
        <v>190</v>
      </c>
      <c r="F31" s="1"/>
    </row>
    <row r="32" spans="1:6" s="89" customFormat="1" x14ac:dyDescent="0.25">
      <c r="A32" s="114">
        <v>43344</v>
      </c>
      <c r="B32" s="111">
        <v>45.74</v>
      </c>
      <c r="C32" s="112" t="s">
        <v>184</v>
      </c>
      <c r="D32" s="112" t="s">
        <v>189</v>
      </c>
      <c r="E32" s="113" t="s">
        <v>186</v>
      </c>
      <c r="F32" s="1"/>
    </row>
    <row r="33" spans="1:6" s="89" customFormat="1" x14ac:dyDescent="0.25">
      <c r="A33" s="114">
        <v>43344</v>
      </c>
      <c r="B33" s="111">
        <v>22.61</v>
      </c>
      <c r="C33" s="112" t="s">
        <v>184</v>
      </c>
      <c r="D33" s="112" t="s">
        <v>192</v>
      </c>
      <c r="E33" s="113" t="s">
        <v>186</v>
      </c>
      <c r="F33" s="1"/>
    </row>
    <row r="34" spans="1:6" s="89" customFormat="1" x14ac:dyDescent="0.25">
      <c r="A34" s="114">
        <v>43344</v>
      </c>
      <c r="B34" s="111">
        <v>36.090000000000003</v>
      </c>
      <c r="C34" s="112" t="s">
        <v>184</v>
      </c>
      <c r="D34" s="112" t="s">
        <v>191</v>
      </c>
      <c r="E34" s="113" t="s">
        <v>185</v>
      </c>
      <c r="F34" s="1"/>
    </row>
    <row r="35" spans="1:6" s="89" customFormat="1" x14ac:dyDescent="0.25">
      <c r="A35" s="114">
        <v>43344</v>
      </c>
      <c r="B35" s="111">
        <v>14.52</v>
      </c>
      <c r="C35" s="112" t="s">
        <v>184</v>
      </c>
      <c r="D35" s="112" t="s">
        <v>193</v>
      </c>
      <c r="E35" s="113" t="s">
        <v>185</v>
      </c>
      <c r="F35" s="1"/>
    </row>
    <row r="36" spans="1:6" s="89" customFormat="1" x14ac:dyDescent="0.25">
      <c r="A36" s="114">
        <v>43344</v>
      </c>
      <c r="B36" s="111">
        <v>12.17</v>
      </c>
      <c r="C36" s="112" t="s">
        <v>229</v>
      </c>
      <c r="D36" s="112" t="s">
        <v>191</v>
      </c>
      <c r="E36" s="113" t="s">
        <v>197</v>
      </c>
      <c r="F36" s="1"/>
    </row>
    <row r="37" spans="1:6" s="89" customFormat="1" x14ac:dyDescent="0.25">
      <c r="A37" s="114">
        <v>43404</v>
      </c>
      <c r="B37" s="111">
        <v>290.13</v>
      </c>
      <c r="C37" s="112" t="s">
        <v>196</v>
      </c>
      <c r="D37" s="112" t="s">
        <v>195</v>
      </c>
      <c r="E37" s="113" t="s">
        <v>197</v>
      </c>
      <c r="F37" s="1"/>
    </row>
    <row r="38" spans="1:6" s="89" customFormat="1" x14ac:dyDescent="0.25">
      <c r="A38" s="114">
        <v>43550</v>
      </c>
      <c r="B38" s="111">
        <v>29.57</v>
      </c>
      <c r="C38" s="112" t="s">
        <v>204</v>
      </c>
      <c r="D38" s="112" t="s">
        <v>189</v>
      </c>
      <c r="E38" s="113" t="s">
        <v>202</v>
      </c>
      <c r="F38" s="1"/>
    </row>
    <row r="39" spans="1:6" s="89" customFormat="1" x14ac:dyDescent="0.25">
      <c r="A39" s="114">
        <v>43608</v>
      </c>
      <c r="B39" s="111">
        <v>12.17</v>
      </c>
      <c r="C39" s="112" t="s">
        <v>204</v>
      </c>
      <c r="D39" s="112" t="s">
        <v>230</v>
      </c>
      <c r="E39" s="113" t="s">
        <v>190</v>
      </c>
      <c r="F39" s="1"/>
    </row>
    <row r="40" spans="1:6" s="89" customFormat="1" x14ac:dyDescent="0.25">
      <c r="A40" s="114">
        <v>43608</v>
      </c>
      <c r="B40" s="111">
        <v>47.83</v>
      </c>
      <c r="C40" s="112" t="s">
        <v>205</v>
      </c>
      <c r="D40" s="112" t="s">
        <v>189</v>
      </c>
      <c r="E40" s="113" t="s">
        <v>202</v>
      </c>
      <c r="F40" s="1"/>
    </row>
    <row r="41" spans="1:6" s="89" customFormat="1" x14ac:dyDescent="0.25">
      <c r="A41" s="114">
        <v>43608</v>
      </c>
      <c r="B41" s="111">
        <v>12.17</v>
      </c>
      <c r="C41" s="112" t="s">
        <v>205</v>
      </c>
      <c r="D41" s="112" t="s">
        <v>231</v>
      </c>
      <c r="E41" s="113" t="s">
        <v>190</v>
      </c>
      <c r="F41" s="1"/>
    </row>
    <row r="42" spans="1:6" s="89" customFormat="1" x14ac:dyDescent="0.25">
      <c r="A42" s="114">
        <v>43608</v>
      </c>
      <c r="B42" s="111">
        <v>29.91</v>
      </c>
      <c r="C42" s="112" t="s">
        <v>205</v>
      </c>
      <c r="D42" s="112" t="s">
        <v>232</v>
      </c>
      <c r="E42" s="113" t="s">
        <v>190</v>
      </c>
      <c r="F42" s="1"/>
    </row>
    <row r="43" spans="1:6" s="89" customFormat="1" x14ac:dyDescent="0.25">
      <c r="A43" s="114">
        <v>43616</v>
      </c>
      <c r="B43" s="111">
        <v>523.74</v>
      </c>
      <c r="C43" s="112" t="s">
        <v>204</v>
      </c>
      <c r="D43" s="112" t="s">
        <v>195</v>
      </c>
      <c r="E43" s="113" t="s">
        <v>190</v>
      </c>
      <c r="F43" s="1"/>
    </row>
    <row r="44" spans="1:6" s="89" customFormat="1" x14ac:dyDescent="0.25">
      <c r="A44" s="114">
        <v>43334</v>
      </c>
      <c r="B44" s="111">
        <v>51.9</v>
      </c>
      <c r="C44" s="112" t="s">
        <v>184</v>
      </c>
      <c r="D44" s="112" t="s">
        <v>192</v>
      </c>
      <c r="E44" s="113" t="s">
        <v>207</v>
      </c>
      <c r="F44" s="1"/>
    </row>
    <row r="45" spans="1:6" s="89" customFormat="1" x14ac:dyDescent="0.25">
      <c r="A45" s="114">
        <v>43325</v>
      </c>
      <c r="B45" s="111">
        <v>42.1</v>
      </c>
      <c r="C45" s="112" t="s">
        <v>184</v>
      </c>
      <c r="D45" s="112" t="s">
        <v>192</v>
      </c>
      <c r="E45" s="113" t="s">
        <v>208</v>
      </c>
      <c r="F45" s="1"/>
    </row>
    <row r="46" spans="1:6" s="89" customFormat="1" x14ac:dyDescent="0.25">
      <c r="A46" s="114">
        <v>43327</v>
      </c>
      <c r="B46" s="111">
        <v>38.6</v>
      </c>
      <c r="C46" s="112" t="s">
        <v>184</v>
      </c>
      <c r="D46" s="112" t="s">
        <v>192</v>
      </c>
      <c r="E46" s="113" t="s">
        <v>202</v>
      </c>
      <c r="F46" s="1"/>
    </row>
    <row r="47" spans="1:6" s="89" customFormat="1" x14ac:dyDescent="0.25">
      <c r="A47" s="114">
        <v>43335</v>
      </c>
      <c r="B47" s="111">
        <v>21.5</v>
      </c>
      <c r="C47" s="112" t="s">
        <v>184</v>
      </c>
      <c r="D47" s="112" t="s">
        <v>192</v>
      </c>
      <c r="E47" s="113" t="s">
        <v>185</v>
      </c>
      <c r="F47" s="1"/>
    </row>
    <row r="48" spans="1:6" s="89" customFormat="1" x14ac:dyDescent="0.25">
      <c r="A48" s="114">
        <v>43325</v>
      </c>
      <c r="B48" s="111">
        <v>47</v>
      </c>
      <c r="C48" s="112" t="s">
        <v>184</v>
      </c>
      <c r="D48" s="112" t="s">
        <v>192</v>
      </c>
      <c r="E48" s="113" t="s">
        <v>190</v>
      </c>
      <c r="F48" s="1"/>
    </row>
    <row r="49" spans="1:6" s="89" customFormat="1" x14ac:dyDescent="0.25">
      <c r="A49" s="114">
        <v>43325</v>
      </c>
      <c r="B49" s="111">
        <v>20</v>
      </c>
      <c r="C49" s="112" t="s">
        <v>209</v>
      </c>
      <c r="D49" s="112" t="s">
        <v>192</v>
      </c>
      <c r="E49" s="113" t="s">
        <v>190</v>
      </c>
      <c r="F49" s="1"/>
    </row>
    <row r="50" spans="1:6" s="89" customFormat="1" x14ac:dyDescent="0.25">
      <c r="A50" s="114">
        <v>43325</v>
      </c>
      <c r="B50" s="111">
        <v>7.4</v>
      </c>
      <c r="C50" s="112" t="s">
        <v>184</v>
      </c>
      <c r="D50" s="112" t="s">
        <v>192</v>
      </c>
      <c r="E50" s="113" t="s">
        <v>190</v>
      </c>
      <c r="F50" s="1"/>
    </row>
    <row r="51" spans="1:6" s="89" customFormat="1" x14ac:dyDescent="0.25">
      <c r="A51" s="114">
        <v>43335</v>
      </c>
      <c r="B51" s="111">
        <v>13.6</v>
      </c>
      <c r="C51" s="112" t="s">
        <v>184</v>
      </c>
      <c r="D51" s="112" t="s">
        <v>192</v>
      </c>
      <c r="E51" s="113" t="s">
        <v>185</v>
      </c>
      <c r="F51" s="1"/>
    </row>
    <row r="52" spans="1:6" s="89" customFormat="1" x14ac:dyDescent="0.25">
      <c r="A52" s="114">
        <v>43326</v>
      </c>
      <c r="B52" s="111">
        <v>12.2</v>
      </c>
      <c r="C52" s="112" t="s">
        <v>184</v>
      </c>
      <c r="D52" s="112" t="s">
        <v>192</v>
      </c>
      <c r="E52" s="113" t="s">
        <v>190</v>
      </c>
      <c r="F52" s="1"/>
    </row>
    <row r="53" spans="1:6" s="89" customFormat="1" x14ac:dyDescent="0.25">
      <c r="A53" s="114">
        <v>43326</v>
      </c>
      <c r="B53" s="111">
        <v>78.400000000000006</v>
      </c>
      <c r="C53" s="112" t="s">
        <v>184</v>
      </c>
      <c r="D53" s="112" t="s">
        <v>192</v>
      </c>
      <c r="E53" s="113" t="s">
        <v>190</v>
      </c>
      <c r="F53" s="1"/>
    </row>
    <row r="54" spans="1:6" s="89" customFormat="1" x14ac:dyDescent="0.25">
      <c r="A54" s="114">
        <v>43326</v>
      </c>
      <c r="B54" s="111">
        <v>14.64</v>
      </c>
      <c r="C54" s="112" t="s">
        <v>184</v>
      </c>
      <c r="D54" s="112" t="s">
        <v>192</v>
      </c>
      <c r="E54" s="113" t="s">
        <v>190</v>
      </c>
      <c r="F54" s="1"/>
    </row>
    <row r="55" spans="1:6" s="89" customFormat="1" x14ac:dyDescent="0.25">
      <c r="A55" s="114">
        <v>43334</v>
      </c>
      <c r="B55" s="111">
        <v>51.1</v>
      </c>
      <c r="C55" s="112" t="s">
        <v>184</v>
      </c>
      <c r="D55" s="112" t="s">
        <v>192</v>
      </c>
      <c r="E55" s="113" t="s">
        <v>207</v>
      </c>
      <c r="F55" s="1"/>
    </row>
    <row r="56" spans="1:6" s="89" customFormat="1" x14ac:dyDescent="0.25">
      <c r="A56" s="114">
        <v>43447</v>
      </c>
      <c r="B56" s="111">
        <v>53.2</v>
      </c>
      <c r="C56" s="112" t="s">
        <v>211</v>
      </c>
      <c r="D56" s="112" t="s">
        <v>192</v>
      </c>
      <c r="E56" s="113" t="s">
        <v>202</v>
      </c>
      <c r="F56" s="1"/>
    </row>
    <row r="57" spans="1:6" s="89" customFormat="1" x14ac:dyDescent="0.25">
      <c r="A57" s="114">
        <v>43448</v>
      </c>
      <c r="B57" s="111">
        <v>48.7</v>
      </c>
      <c r="C57" s="112" t="s">
        <v>211</v>
      </c>
      <c r="D57" s="112" t="s">
        <v>192</v>
      </c>
      <c r="E57" s="113" t="s">
        <v>202</v>
      </c>
      <c r="F57" s="1"/>
    </row>
    <row r="58" spans="1:6" s="89" customFormat="1" x14ac:dyDescent="0.25">
      <c r="A58" s="114">
        <v>43448</v>
      </c>
      <c r="B58" s="111">
        <v>13.8</v>
      </c>
      <c r="C58" s="112" t="s">
        <v>211</v>
      </c>
      <c r="D58" s="112" t="s">
        <v>192</v>
      </c>
      <c r="E58" s="113" t="s">
        <v>190</v>
      </c>
      <c r="F58" s="1"/>
    </row>
    <row r="59" spans="1:6" s="89" customFormat="1" x14ac:dyDescent="0.25">
      <c r="A59" s="114">
        <v>43448</v>
      </c>
      <c r="B59" s="111">
        <v>80</v>
      </c>
      <c r="C59" s="112" t="s">
        <v>211</v>
      </c>
      <c r="D59" s="112" t="s">
        <v>192</v>
      </c>
      <c r="E59" s="113" t="s">
        <v>190</v>
      </c>
      <c r="F59" s="1"/>
    </row>
    <row r="60" spans="1:6" s="89" customFormat="1" x14ac:dyDescent="0.25">
      <c r="A60" s="114">
        <v>43539</v>
      </c>
      <c r="B60" s="111">
        <v>89.4</v>
      </c>
      <c r="C60" s="112" t="s">
        <v>211</v>
      </c>
      <c r="D60" s="112" t="s">
        <v>192</v>
      </c>
      <c r="E60" s="113" t="s">
        <v>190</v>
      </c>
      <c r="F60" s="1"/>
    </row>
    <row r="61" spans="1:6" s="89" customFormat="1" x14ac:dyDescent="0.25">
      <c r="A61" s="114">
        <v>43607</v>
      </c>
      <c r="B61" s="111">
        <v>89.8</v>
      </c>
      <c r="C61" s="112" t="s">
        <v>211</v>
      </c>
      <c r="D61" s="112" t="s">
        <v>192</v>
      </c>
      <c r="E61" s="113" t="s">
        <v>190</v>
      </c>
      <c r="F61" s="1"/>
    </row>
    <row r="62" spans="1:6" s="89" customFormat="1" x14ac:dyDescent="0.25">
      <c r="A62" s="114">
        <v>43606</v>
      </c>
      <c r="B62" s="111">
        <v>73.2</v>
      </c>
      <c r="C62" s="112" t="s">
        <v>211</v>
      </c>
      <c r="D62" s="112" t="s">
        <v>192</v>
      </c>
      <c r="E62" s="113" t="s">
        <v>190</v>
      </c>
      <c r="F62" s="1"/>
    </row>
    <row r="63" spans="1:6" s="89" customFormat="1" x14ac:dyDescent="0.25">
      <c r="A63" s="114"/>
      <c r="B63" s="111"/>
      <c r="C63" s="112"/>
      <c r="D63" s="112"/>
      <c r="E63" s="113"/>
      <c r="F63" s="1"/>
    </row>
    <row r="64" spans="1:6" ht="19.5" customHeight="1" x14ac:dyDescent="0.25">
      <c r="A64" s="128" t="s">
        <v>155</v>
      </c>
      <c r="B64" s="129">
        <f>SUM(B26:B63)</f>
        <v>3132.2399999999993</v>
      </c>
      <c r="C64" s="130" t="str">
        <f>IF(SUBTOTAL(3,B26:B63)=SUBTOTAL(103,B26:B63),'Summary and sign-off'!$A$47,'Summary and sign-off'!$A$48)</f>
        <v>Check - there are no hidden rows with data</v>
      </c>
      <c r="D64" s="188" t="str">
        <f>IF('Summary and sign-off'!F55='Summary and sign-off'!F53,'Summary and sign-off'!A50,'Summary and sign-off'!A49)</f>
        <v>Check - each entry provides sufficient information</v>
      </c>
      <c r="E64" s="188"/>
      <c r="F64" s="48"/>
    </row>
    <row r="65" spans="1:6" ht="10.5" customHeight="1" x14ac:dyDescent="0.3">
      <c r="A65" s="29"/>
      <c r="B65" s="24"/>
      <c r="C65" s="29"/>
      <c r="D65" s="29"/>
      <c r="E65" s="29"/>
      <c r="F65" s="29"/>
    </row>
    <row r="66" spans="1:6" ht="24.75" customHeight="1" x14ac:dyDescent="0.25">
      <c r="A66" s="189" t="s">
        <v>44</v>
      </c>
      <c r="B66" s="189"/>
      <c r="C66" s="189"/>
      <c r="D66" s="189"/>
      <c r="E66" s="189"/>
      <c r="F66" s="48"/>
    </row>
    <row r="67" spans="1:6" ht="27" customHeight="1" x14ac:dyDescent="0.25">
      <c r="A67" s="37" t="s">
        <v>49</v>
      </c>
      <c r="B67" s="37" t="s">
        <v>31</v>
      </c>
      <c r="C67" s="37" t="s">
        <v>147</v>
      </c>
      <c r="D67" s="37" t="s">
        <v>88</v>
      </c>
      <c r="E67" s="37" t="s">
        <v>76</v>
      </c>
      <c r="F67" s="51"/>
    </row>
    <row r="68" spans="1:6" s="89" customFormat="1" x14ac:dyDescent="0.25">
      <c r="A68" s="114">
        <v>43411</v>
      </c>
      <c r="B68" s="111">
        <v>5.22</v>
      </c>
      <c r="C68" s="112" t="s">
        <v>198</v>
      </c>
      <c r="D68" s="112" t="s">
        <v>189</v>
      </c>
      <c r="E68" s="113" t="s">
        <v>202</v>
      </c>
      <c r="F68" s="1"/>
    </row>
    <row r="69" spans="1:6" s="89" customFormat="1" x14ac:dyDescent="0.25">
      <c r="A69" s="114">
        <v>43550</v>
      </c>
      <c r="B69" s="111">
        <v>7.83</v>
      </c>
      <c r="C69" s="112" t="s">
        <v>199</v>
      </c>
      <c r="D69" s="112" t="s">
        <v>189</v>
      </c>
      <c r="E69" s="113" t="s">
        <v>202</v>
      </c>
      <c r="F69" s="1"/>
    </row>
    <row r="70" spans="1:6" s="89" customFormat="1" x14ac:dyDescent="0.25">
      <c r="A70" s="114">
        <v>43550</v>
      </c>
      <c r="B70" s="111">
        <v>2.61</v>
      </c>
      <c r="C70" s="112" t="s">
        <v>200</v>
      </c>
      <c r="D70" s="112" t="s">
        <v>189</v>
      </c>
      <c r="E70" s="113" t="s">
        <v>202</v>
      </c>
      <c r="F70" s="1"/>
    </row>
    <row r="71" spans="1:6" s="89" customFormat="1" x14ac:dyDescent="0.25">
      <c r="A71" s="114">
        <v>43550</v>
      </c>
      <c r="B71" s="111">
        <v>3.48</v>
      </c>
      <c r="C71" s="112" t="s">
        <v>200</v>
      </c>
      <c r="D71" s="112" t="s">
        <v>189</v>
      </c>
      <c r="E71" s="113" t="s">
        <v>202</v>
      </c>
      <c r="F71" s="1"/>
    </row>
    <row r="72" spans="1:6" s="89" customFormat="1" x14ac:dyDescent="0.25">
      <c r="A72" s="114">
        <v>43550</v>
      </c>
      <c r="B72" s="111">
        <v>5.87</v>
      </c>
      <c r="C72" s="112" t="s">
        <v>201</v>
      </c>
      <c r="D72" s="112" t="s">
        <v>189</v>
      </c>
      <c r="E72" s="113" t="s">
        <v>202</v>
      </c>
      <c r="F72" s="1"/>
    </row>
    <row r="73" spans="1:6" s="89" customFormat="1" x14ac:dyDescent="0.25">
      <c r="A73" s="114">
        <v>43550</v>
      </c>
      <c r="B73" s="111">
        <v>5.87</v>
      </c>
      <c r="C73" s="112" t="s">
        <v>200</v>
      </c>
      <c r="D73" s="112" t="s">
        <v>189</v>
      </c>
      <c r="E73" s="113" t="s">
        <v>202</v>
      </c>
      <c r="F73" s="1"/>
    </row>
    <row r="74" spans="1:6" s="89" customFormat="1" x14ac:dyDescent="0.25">
      <c r="A74" s="114">
        <v>43550</v>
      </c>
      <c r="B74" s="111">
        <v>5.87</v>
      </c>
      <c r="C74" s="112" t="s">
        <v>198</v>
      </c>
      <c r="D74" s="112" t="s">
        <v>189</v>
      </c>
      <c r="E74" s="113" t="s">
        <v>202</v>
      </c>
      <c r="F74" s="1"/>
    </row>
    <row r="75" spans="1:6" s="89" customFormat="1" x14ac:dyDescent="0.25">
      <c r="A75" s="114">
        <v>43550</v>
      </c>
      <c r="B75" s="111">
        <v>6.96</v>
      </c>
      <c r="C75" s="112" t="s">
        <v>200</v>
      </c>
      <c r="D75" s="112" t="s">
        <v>189</v>
      </c>
      <c r="E75" s="113" t="s">
        <v>202</v>
      </c>
      <c r="F75" s="1"/>
    </row>
    <row r="76" spans="1:6" s="89" customFormat="1" x14ac:dyDescent="0.25">
      <c r="A76" s="114">
        <v>43550</v>
      </c>
      <c r="B76" s="111">
        <v>8.26</v>
      </c>
      <c r="C76" s="112" t="s">
        <v>200</v>
      </c>
      <c r="D76" s="112" t="s">
        <v>189</v>
      </c>
      <c r="E76" s="113" t="s">
        <v>202</v>
      </c>
      <c r="F76" s="1"/>
    </row>
    <row r="77" spans="1:6" s="89" customFormat="1" x14ac:dyDescent="0.25">
      <c r="A77" s="114">
        <v>43550</v>
      </c>
      <c r="B77" s="111">
        <v>4.3499999999999996</v>
      </c>
      <c r="C77" s="112" t="s">
        <v>199</v>
      </c>
      <c r="D77" s="112" t="s">
        <v>189</v>
      </c>
      <c r="E77" s="113" t="s">
        <v>202</v>
      </c>
      <c r="F77" s="1"/>
    </row>
    <row r="78" spans="1:6" s="174" customFormat="1" x14ac:dyDescent="0.25">
      <c r="A78" s="175">
        <v>43567</v>
      </c>
      <c r="B78" s="176">
        <v>10.43</v>
      </c>
      <c r="C78" s="177" t="s">
        <v>225</v>
      </c>
      <c r="D78" s="177" t="s">
        <v>189</v>
      </c>
      <c r="E78" s="178" t="s">
        <v>202</v>
      </c>
      <c r="F78" s="179"/>
    </row>
    <row r="79" spans="1:6" s="89" customFormat="1" x14ac:dyDescent="0.25">
      <c r="A79" s="114">
        <v>43608</v>
      </c>
      <c r="B79" s="111">
        <v>3.48</v>
      </c>
      <c r="C79" s="112" t="s">
        <v>203</v>
      </c>
      <c r="D79" s="112" t="s">
        <v>189</v>
      </c>
      <c r="E79" s="113" t="s">
        <v>202</v>
      </c>
      <c r="F79" s="1"/>
    </row>
    <row r="80" spans="1:6" s="89" customFormat="1" x14ac:dyDescent="0.25">
      <c r="A80" s="114">
        <v>43297</v>
      </c>
      <c r="B80" s="111">
        <v>16.5</v>
      </c>
      <c r="C80" s="112" t="s">
        <v>198</v>
      </c>
      <c r="D80" s="112" t="s">
        <v>192</v>
      </c>
      <c r="E80" s="113" t="s">
        <v>202</v>
      </c>
      <c r="F80" s="1"/>
    </row>
    <row r="81" spans="1:6" s="89" customFormat="1" x14ac:dyDescent="0.25">
      <c r="A81" s="114">
        <v>43326</v>
      </c>
      <c r="B81" s="111">
        <v>26.61</v>
      </c>
      <c r="C81" s="112" t="s">
        <v>184</v>
      </c>
      <c r="D81" s="112" t="s">
        <v>189</v>
      </c>
      <c r="E81" s="113" t="s">
        <v>202</v>
      </c>
      <c r="F81" s="1"/>
    </row>
    <row r="82" spans="1:6" s="89" customFormat="1" x14ac:dyDescent="0.25">
      <c r="A82" s="114">
        <v>43318</v>
      </c>
      <c r="B82" s="111">
        <v>11.1</v>
      </c>
      <c r="C82" s="112" t="s">
        <v>199</v>
      </c>
      <c r="D82" s="112" t="s">
        <v>192</v>
      </c>
      <c r="E82" s="113" t="s">
        <v>202</v>
      </c>
      <c r="F82" s="1"/>
    </row>
    <row r="83" spans="1:6" s="89" customFormat="1" x14ac:dyDescent="0.25">
      <c r="A83" s="114">
        <v>43356</v>
      </c>
      <c r="B83" s="111">
        <v>9.6</v>
      </c>
      <c r="C83" s="112" t="s">
        <v>200</v>
      </c>
      <c r="D83" s="112" t="s">
        <v>192</v>
      </c>
      <c r="E83" s="113" t="s">
        <v>202</v>
      </c>
      <c r="F83" s="1"/>
    </row>
    <row r="84" spans="1:6" s="89" customFormat="1" x14ac:dyDescent="0.25">
      <c r="A84" s="114">
        <v>43404</v>
      </c>
      <c r="B84" s="111">
        <v>11.2</v>
      </c>
      <c r="C84" s="112" t="s">
        <v>210</v>
      </c>
      <c r="D84" s="112" t="s">
        <v>192</v>
      </c>
      <c r="E84" s="113" t="s">
        <v>202</v>
      </c>
      <c r="F84" s="1"/>
    </row>
    <row r="85" spans="1:6" s="89" customFormat="1" x14ac:dyDescent="0.25">
      <c r="A85" s="114">
        <v>43381</v>
      </c>
      <c r="B85" s="111">
        <v>14.1</v>
      </c>
      <c r="C85" s="112" t="s">
        <v>210</v>
      </c>
      <c r="D85" s="112" t="s">
        <v>192</v>
      </c>
      <c r="E85" s="113" t="s">
        <v>202</v>
      </c>
      <c r="F85" s="1"/>
    </row>
    <row r="86" spans="1:6" s="3" customFormat="1" x14ac:dyDescent="0.25">
      <c r="A86" s="114">
        <v>43431</v>
      </c>
      <c r="B86" s="111">
        <v>12</v>
      </c>
      <c r="C86" s="112" t="s">
        <v>210</v>
      </c>
      <c r="D86" s="112" t="s">
        <v>192</v>
      </c>
      <c r="E86" s="113" t="s">
        <v>202</v>
      </c>
      <c r="F86" s="167"/>
    </row>
    <row r="87" spans="1:6" s="3" customFormat="1" x14ac:dyDescent="0.25">
      <c r="A87" s="114">
        <v>43434</v>
      </c>
      <c r="B87" s="111">
        <v>10.8</v>
      </c>
      <c r="C87" s="112" t="s">
        <v>210</v>
      </c>
      <c r="D87" s="112" t="s">
        <v>192</v>
      </c>
      <c r="E87" s="113" t="s">
        <v>202</v>
      </c>
      <c r="F87" s="167"/>
    </row>
    <row r="88" spans="1:6" s="89" customFormat="1" x14ac:dyDescent="0.25">
      <c r="A88" s="114">
        <v>43432</v>
      </c>
      <c r="B88" s="111">
        <v>9.5</v>
      </c>
      <c r="C88" s="112" t="s">
        <v>210</v>
      </c>
      <c r="D88" s="112" t="s">
        <v>192</v>
      </c>
      <c r="E88" s="113" t="s">
        <v>202</v>
      </c>
      <c r="F88" s="1"/>
    </row>
    <row r="89" spans="1:6" s="89" customFormat="1" x14ac:dyDescent="0.25">
      <c r="A89" s="114">
        <v>43434</v>
      </c>
      <c r="B89" s="111">
        <v>7</v>
      </c>
      <c r="C89" s="112" t="s">
        <v>210</v>
      </c>
      <c r="D89" s="112" t="s">
        <v>192</v>
      </c>
      <c r="E89" s="113" t="s">
        <v>202</v>
      </c>
      <c r="F89" s="1"/>
    </row>
    <row r="90" spans="1:6" s="89" customFormat="1" x14ac:dyDescent="0.25">
      <c r="A90" s="114">
        <v>43406</v>
      </c>
      <c r="B90" s="111">
        <v>9.9</v>
      </c>
      <c r="C90" s="112" t="s">
        <v>210</v>
      </c>
      <c r="D90" s="112" t="s">
        <v>192</v>
      </c>
      <c r="E90" s="113" t="s">
        <v>202</v>
      </c>
      <c r="F90" s="1"/>
    </row>
    <row r="91" spans="1:6" s="89" customFormat="1" x14ac:dyDescent="0.25">
      <c r="A91" s="114">
        <v>43452</v>
      </c>
      <c r="B91" s="111">
        <v>14.2</v>
      </c>
      <c r="C91" s="112" t="s">
        <v>210</v>
      </c>
      <c r="D91" s="112" t="s">
        <v>192</v>
      </c>
      <c r="E91" s="113" t="s">
        <v>202</v>
      </c>
      <c r="F91" s="1"/>
    </row>
    <row r="92" spans="1:6" s="89" customFormat="1" x14ac:dyDescent="0.25">
      <c r="A92" s="114">
        <v>43493</v>
      </c>
      <c r="B92" s="111">
        <v>10.5</v>
      </c>
      <c r="C92" s="112" t="s">
        <v>199</v>
      </c>
      <c r="D92" s="112" t="s">
        <v>192</v>
      </c>
      <c r="E92" s="113" t="s">
        <v>202</v>
      </c>
      <c r="F92" s="1"/>
    </row>
    <row r="93" spans="1:6" s="89" customFormat="1" x14ac:dyDescent="0.25">
      <c r="A93" s="114">
        <v>43493</v>
      </c>
      <c r="B93" s="111">
        <v>15.6</v>
      </c>
      <c r="C93" s="112" t="s">
        <v>199</v>
      </c>
      <c r="D93" s="112" t="s">
        <v>192</v>
      </c>
      <c r="E93" s="113" t="s">
        <v>202</v>
      </c>
      <c r="F93" s="1"/>
    </row>
    <row r="94" spans="1:6" s="89" customFormat="1" x14ac:dyDescent="0.25">
      <c r="A94" s="114">
        <v>43511</v>
      </c>
      <c r="B94" s="111">
        <v>8.4</v>
      </c>
      <c r="C94" s="112" t="s">
        <v>210</v>
      </c>
      <c r="D94" s="112" t="s">
        <v>192</v>
      </c>
      <c r="E94" s="113" t="s">
        <v>202</v>
      </c>
      <c r="F94" s="1"/>
    </row>
    <row r="95" spans="1:6" s="89" customFormat="1" x14ac:dyDescent="0.25">
      <c r="A95" s="114">
        <v>43507</v>
      </c>
      <c r="B95" s="111">
        <v>12.7</v>
      </c>
      <c r="C95" s="112" t="s">
        <v>210</v>
      </c>
      <c r="D95" s="112" t="s">
        <v>192</v>
      </c>
      <c r="E95" s="113" t="s">
        <v>202</v>
      </c>
      <c r="F95" s="1"/>
    </row>
    <row r="96" spans="1:6" s="89" customFormat="1" x14ac:dyDescent="0.25">
      <c r="A96" s="114">
        <v>43525</v>
      </c>
      <c r="B96" s="111">
        <v>17</v>
      </c>
      <c r="C96" s="112" t="s">
        <v>200</v>
      </c>
      <c r="D96" s="112" t="s">
        <v>192</v>
      </c>
      <c r="E96" s="113" t="s">
        <v>202</v>
      </c>
      <c r="F96" s="1"/>
    </row>
    <row r="97" spans="1:6" s="89" customFormat="1" x14ac:dyDescent="0.25">
      <c r="A97" s="114">
        <v>43556</v>
      </c>
      <c r="B97" s="111">
        <v>13.4</v>
      </c>
      <c r="C97" s="112" t="s">
        <v>234</v>
      </c>
      <c r="D97" s="112" t="s">
        <v>192</v>
      </c>
      <c r="E97" s="113" t="s">
        <v>202</v>
      </c>
      <c r="F97" s="1"/>
    </row>
    <row r="98" spans="1:6" s="89" customFormat="1" x14ac:dyDescent="0.25">
      <c r="A98" s="114">
        <v>43556</v>
      </c>
      <c r="B98" s="111">
        <v>8.5</v>
      </c>
      <c r="C98" s="112" t="s">
        <v>234</v>
      </c>
      <c r="D98" s="112" t="s">
        <v>192</v>
      </c>
      <c r="E98" s="113" t="s">
        <v>202</v>
      </c>
      <c r="F98" s="1"/>
    </row>
    <row r="99" spans="1:6" s="89" customFormat="1" x14ac:dyDescent="0.25">
      <c r="A99" s="114">
        <v>43595</v>
      </c>
      <c r="B99" s="111">
        <v>8.8000000000000007</v>
      </c>
      <c r="C99" s="112" t="s">
        <v>200</v>
      </c>
      <c r="D99" s="112" t="s">
        <v>192</v>
      </c>
      <c r="E99" s="113" t="s">
        <v>202</v>
      </c>
      <c r="F99" s="1"/>
    </row>
    <row r="100" spans="1:6" s="89" customFormat="1" x14ac:dyDescent="0.25">
      <c r="A100" s="114">
        <v>43614</v>
      </c>
      <c r="B100" s="111">
        <v>10.3</v>
      </c>
      <c r="C100" s="112" t="s">
        <v>199</v>
      </c>
      <c r="D100" s="112" t="s">
        <v>192</v>
      </c>
      <c r="E100" s="113" t="s">
        <v>202</v>
      </c>
      <c r="F100" s="1"/>
    </row>
    <row r="101" spans="1:6" s="89" customFormat="1" x14ac:dyDescent="0.25">
      <c r="A101" s="114">
        <v>43614</v>
      </c>
      <c r="B101" s="111">
        <v>11.7</v>
      </c>
      <c r="C101" s="112" t="s">
        <v>199</v>
      </c>
      <c r="D101" s="112" t="s">
        <v>192</v>
      </c>
      <c r="E101" s="113" t="s">
        <v>202</v>
      </c>
      <c r="F101" s="1"/>
    </row>
    <row r="102" spans="1:6" s="89" customFormat="1" x14ac:dyDescent="0.25">
      <c r="A102" s="114">
        <v>43608</v>
      </c>
      <c r="B102" s="111">
        <v>14.4</v>
      </c>
      <c r="C102" s="112" t="s">
        <v>200</v>
      </c>
      <c r="D102" s="112" t="s">
        <v>192</v>
      </c>
      <c r="E102" s="113" t="s">
        <v>202</v>
      </c>
      <c r="F102" s="1"/>
    </row>
    <row r="103" spans="1:6" s="89" customFormat="1" x14ac:dyDescent="0.25">
      <c r="A103" s="114">
        <v>43622</v>
      </c>
      <c r="B103" s="111">
        <v>12.5</v>
      </c>
      <c r="C103" s="112" t="s">
        <v>212</v>
      </c>
      <c r="D103" s="112" t="s">
        <v>192</v>
      </c>
      <c r="E103" s="113" t="s">
        <v>202</v>
      </c>
      <c r="F103" s="1"/>
    </row>
    <row r="104" spans="1:6" s="89" customFormat="1" x14ac:dyDescent="0.25">
      <c r="A104" s="114">
        <v>43629</v>
      </c>
      <c r="B104" s="111">
        <v>18.3</v>
      </c>
      <c r="C104" s="112" t="s">
        <v>200</v>
      </c>
      <c r="D104" s="112" t="s">
        <v>192</v>
      </c>
      <c r="E104" s="113" t="s">
        <v>202</v>
      </c>
      <c r="F104" s="1"/>
    </row>
    <row r="105" spans="1:6" ht="19.5" customHeight="1" x14ac:dyDescent="0.25">
      <c r="A105" s="114">
        <v>43627</v>
      </c>
      <c r="B105" s="111">
        <v>9.3000000000000007</v>
      </c>
      <c r="C105" s="112" t="s">
        <v>200</v>
      </c>
      <c r="D105" s="112" t="s">
        <v>192</v>
      </c>
      <c r="E105" s="113" t="s">
        <v>202</v>
      </c>
      <c r="F105" s="48"/>
    </row>
    <row r="106" spans="1:6" ht="10.5" customHeight="1" x14ac:dyDescent="0.25">
      <c r="A106" s="114"/>
      <c r="B106" s="111"/>
      <c r="C106" s="112"/>
      <c r="D106" s="112"/>
      <c r="E106" s="113"/>
      <c r="F106" s="29"/>
    </row>
    <row r="107" spans="1:6" ht="34.5" customHeight="1" x14ac:dyDescent="0.25">
      <c r="A107" s="128" t="s">
        <v>152</v>
      </c>
      <c r="B107" s="129">
        <f>SUM(B68:B106)</f>
        <v>394.13999999999993</v>
      </c>
      <c r="C107" s="130" t="str">
        <f>IF(SUBTOTAL(3,B68:B106)=SUBTOTAL(103,B68:B106),'Summary and sign-off'!$A$47,'Summary and sign-off'!$A$48)</f>
        <v>Check - there are no hidden rows with data</v>
      </c>
      <c r="D107" s="188" t="str">
        <f>IF('Summary and sign-off'!F56='Summary and sign-off'!F53,'Summary and sign-off'!A50,'Summary and sign-off'!A49)</f>
        <v>Check - each entry provides sufficient information</v>
      </c>
      <c r="E107" s="188"/>
      <c r="F107" s="28"/>
    </row>
    <row r="108" spans="1:6" ht="13" x14ac:dyDescent="0.3">
      <c r="A108" s="29"/>
      <c r="B108" s="97"/>
      <c r="C108" s="24"/>
      <c r="D108" s="29"/>
      <c r="E108" s="29"/>
      <c r="F108" s="29"/>
    </row>
    <row r="109" spans="1:6" ht="14" x14ac:dyDescent="0.25">
      <c r="A109" s="52" t="s">
        <v>1</v>
      </c>
      <c r="B109" s="98">
        <f>B22+B64+B107</f>
        <v>4829.6799999999994</v>
      </c>
      <c r="C109" s="53"/>
      <c r="D109" s="53"/>
      <c r="E109" s="53"/>
      <c r="F109" s="29"/>
    </row>
    <row r="110" spans="1:6" ht="12.65" customHeight="1" x14ac:dyDescent="0.3">
      <c r="A110" s="29"/>
      <c r="B110" s="24"/>
      <c r="C110" s="29"/>
      <c r="D110" s="29"/>
      <c r="E110" s="29"/>
      <c r="F110" s="29"/>
    </row>
    <row r="111" spans="1:6" ht="13" customHeight="1" x14ac:dyDescent="0.3">
      <c r="A111" s="54" t="s">
        <v>8</v>
      </c>
      <c r="B111" s="27"/>
      <c r="C111" s="28"/>
      <c r="D111" s="28"/>
      <c r="E111" s="28"/>
      <c r="F111" s="29"/>
    </row>
    <row r="112" spans="1:6" x14ac:dyDescent="0.25">
      <c r="A112" s="25" t="s">
        <v>50</v>
      </c>
      <c r="B112" s="55"/>
      <c r="C112" s="55"/>
      <c r="D112" s="34"/>
      <c r="E112" s="34"/>
      <c r="F112" s="48"/>
    </row>
    <row r="113" spans="1:6" x14ac:dyDescent="0.25">
      <c r="A113" s="33" t="s">
        <v>156</v>
      </c>
      <c r="B113" s="29"/>
      <c r="C113" s="34"/>
      <c r="D113" s="29"/>
      <c r="E113" s="34"/>
      <c r="F113" s="29"/>
    </row>
    <row r="114" spans="1:6" ht="13" customHeight="1" x14ac:dyDescent="0.25">
      <c r="A114" s="33" t="s">
        <v>149</v>
      </c>
      <c r="B114" s="34"/>
      <c r="C114" s="34"/>
      <c r="D114" s="34"/>
      <c r="E114" s="56"/>
      <c r="F114" s="29"/>
    </row>
    <row r="115" spans="1:6" ht="13" x14ac:dyDescent="0.3">
      <c r="A115" s="25" t="s">
        <v>157</v>
      </c>
      <c r="B115" s="27"/>
      <c r="C115" s="28"/>
      <c r="D115" s="28"/>
      <c r="E115" s="28"/>
      <c r="F115" s="48"/>
    </row>
    <row r="116" spans="1:6" x14ac:dyDescent="0.25">
      <c r="A116" s="33" t="s">
        <v>148</v>
      </c>
      <c r="B116" s="29"/>
      <c r="C116" s="34"/>
      <c r="D116" s="29"/>
      <c r="E116" s="34"/>
      <c r="F116" s="48"/>
    </row>
    <row r="117" spans="1:6" x14ac:dyDescent="0.25">
      <c r="A117" s="33" t="s">
        <v>153</v>
      </c>
      <c r="B117" s="34"/>
      <c r="C117" s="34"/>
      <c r="D117" s="34"/>
      <c r="E117" s="56"/>
      <c r="F117" s="48"/>
    </row>
    <row r="118" spans="1:6" hidden="1" x14ac:dyDescent="0.25">
      <c r="A118" s="38" t="s">
        <v>165</v>
      </c>
      <c r="B118" s="38"/>
      <c r="C118" s="38"/>
      <c r="D118" s="38"/>
      <c r="E118" s="56"/>
      <c r="F118" s="48"/>
    </row>
    <row r="119" spans="1:6" hidden="1" x14ac:dyDescent="0.25">
      <c r="A119" s="42"/>
      <c r="B119" s="29"/>
      <c r="C119" s="29"/>
      <c r="D119" s="29"/>
      <c r="E119" s="48"/>
    </row>
    <row r="120" spans="1:6" hidden="1" x14ac:dyDescent="0.25">
      <c r="A120" s="42"/>
      <c r="B120" s="29"/>
      <c r="C120" s="29"/>
      <c r="D120" s="29"/>
      <c r="E120" s="48"/>
    </row>
    <row r="121" spans="1:6" hidden="1" x14ac:dyDescent="0.25"/>
    <row r="122" spans="1:6" hidden="1" x14ac:dyDescent="0.25"/>
    <row r="123" spans="1:6" ht="12.75" hidden="1" customHeight="1" x14ac:dyDescent="0.25"/>
    <row r="124" spans="1:6" hidden="1" x14ac:dyDescent="0.25"/>
    <row r="125" spans="1:6" hidden="1" x14ac:dyDescent="0.25"/>
    <row r="126" spans="1:6" hidden="1" x14ac:dyDescent="0.25">
      <c r="F126" s="48"/>
    </row>
    <row r="127" spans="1:6" hidden="1" x14ac:dyDescent="0.25">
      <c r="F127" s="48"/>
    </row>
    <row r="128" spans="1:6" hidden="1" x14ac:dyDescent="0.25">
      <c r="A128" s="57"/>
      <c r="B128" s="48"/>
      <c r="C128" s="48"/>
      <c r="D128" s="48"/>
      <c r="E128" s="48"/>
      <c r="F128" s="48"/>
    </row>
    <row r="129" spans="1:6" hidden="1" x14ac:dyDescent="0.25">
      <c r="A129" s="57"/>
      <c r="B129" s="48"/>
      <c r="C129" s="48"/>
      <c r="D129" s="48"/>
      <c r="E129" s="48"/>
      <c r="F129" s="48"/>
    </row>
    <row r="130" spans="1:6" hidden="1" x14ac:dyDescent="0.25">
      <c r="A130" s="57"/>
      <c r="B130" s="48"/>
      <c r="C130" s="48"/>
      <c r="D130" s="48"/>
      <c r="E130" s="48"/>
      <c r="F130" s="48"/>
    </row>
    <row r="131" spans="1:6" hidden="1" x14ac:dyDescent="0.25">
      <c r="A131" s="57"/>
      <c r="B131" s="48"/>
      <c r="C131" s="48"/>
      <c r="D131" s="48"/>
      <c r="E131" s="48"/>
    </row>
    <row r="132" spans="1:6" hidden="1" x14ac:dyDescent="0.25">
      <c r="A132" s="57"/>
      <c r="B132" s="48"/>
      <c r="C132" s="48"/>
      <c r="D132" s="48"/>
      <c r="E132" s="48"/>
    </row>
    <row r="133" spans="1:6" hidden="1" x14ac:dyDescent="0.25"/>
    <row r="134" spans="1:6" hidden="1" x14ac:dyDescent="0.25"/>
    <row r="135" spans="1:6" hidden="1" x14ac:dyDescent="0.25"/>
    <row r="136" spans="1:6" hidden="1" x14ac:dyDescent="0.25"/>
    <row r="137" spans="1:6" hidden="1" x14ac:dyDescent="0.25"/>
    <row r="138" spans="1:6" x14ac:dyDescent="0.25"/>
    <row r="139" spans="1:6" x14ac:dyDescent="0.25"/>
    <row r="140" spans="1:6" x14ac:dyDescent="0.25"/>
    <row r="141" spans="1:6" x14ac:dyDescent="0.25"/>
    <row r="142" spans="1:6" x14ac:dyDescent="0.25"/>
    <row r="143" spans="1:6" x14ac:dyDescent="0.25"/>
    <row r="144" spans="1:6"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hidden="1" x14ac:dyDescent="0.25"/>
    <row r="157" x14ac:dyDescent="0.25"/>
    <row r="158" hidden="1" x14ac:dyDescent="0.25"/>
    <row r="159" x14ac:dyDescent="0.25"/>
    <row r="160" x14ac:dyDescent="0.25"/>
    <row r="161" x14ac:dyDescent="0.25"/>
  </sheetData>
  <sheetProtection sheet="1" formatCells="0" formatRows="0" insertColumns="0" insertRows="0" deleteRows="0"/>
  <mergeCells count="15">
    <mergeCell ref="B7:E7"/>
    <mergeCell ref="B5:E5"/>
    <mergeCell ref="D107:E107"/>
    <mergeCell ref="A1:E1"/>
    <mergeCell ref="A24:E24"/>
    <mergeCell ref="A66:E66"/>
    <mergeCell ref="B2:E2"/>
    <mergeCell ref="B3:E3"/>
    <mergeCell ref="B4:E4"/>
    <mergeCell ref="A8:E8"/>
    <mergeCell ref="A9:E9"/>
    <mergeCell ref="B6:E6"/>
    <mergeCell ref="D22:E22"/>
    <mergeCell ref="D64:E64"/>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A63 A12:A21 A69:A80 A81:A106">
      <formula1>$B$4</formula1>
      <formula2>$B$5</formula2>
    </dataValidation>
    <dataValidation allowBlank="1" showInputMessage="1" showErrorMessage="1" prompt="Insert additional rows as needed:_x000a_- 'right click' on a row number (left of screen)_x000a_- select 'Insert' (this will insert a row above it)" sqref="A67 A25 A11"/>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B26:B63 B12:B21 B69:B80 B81:B106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topLeftCell="A13" zoomScaleNormal="100" workbookViewId="0">
      <selection activeCell="D28" sqref="D28"/>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9.26953125" style="17" customWidth="1"/>
    <col min="7" max="10" width="9.1796875" style="17" hidden="1" customWidth="1"/>
    <col min="11" max="13" width="0" style="17" hidden="1" customWidth="1"/>
    <col min="14" max="16384" width="0" style="17" hidden="1"/>
  </cols>
  <sheetData>
    <row r="1" spans="1:6" ht="26.25" customHeight="1" x14ac:dyDescent="0.25">
      <c r="A1" s="184" t="s">
        <v>6</v>
      </c>
      <c r="B1" s="184"/>
      <c r="C1" s="184"/>
      <c r="D1" s="184"/>
      <c r="E1" s="184"/>
      <c r="F1" s="40"/>
    </row>
    <row r="2" spans="1:6" ht="21" customHeight="1" x14ac:dyDescent="0.25">
      <c r="A2" s="4" t="s">
        <v>2</v>
      </c>
      <c r="B2" s="187" t="str">
        <f>'Summary and sign-off'!B2:F2</f>
        <v>Broadcasting Standards Authority</v>
      </c>
      <c r="C2" s="187"/>
      <c r="D2" s="187"/>
      <c r="E2" s="187"/>
      <c r="F2" s="40"/>
    </row>
    <row r="3" spans="1:6" ht="21" customHeight="1" x14ac:dyDescent="0.25">
      <c r="A3" s="4" t="s">
        <v>3</v>
      </c>
      <c r="B3" s="187" t="str">
        <f>'Summary and sign-off'!B3:F3</f>
        <v>Belinda Moffat</v>
      </c>
      <c r="C3" s="187"/>
      <c r="D3" s="187"/>
      <c r="E3" s="187"/>
      <c r="F3" s="40"/>
    </row>
    <row r="4" spans="1:6" ht="21" customHeight="1" x14ac:dyDescent="0.25">
      <c r="A4" s="4" t="s">
        <v>77</v>
      </c>
      <c r="B4" s="187">
        <f>'Summary and sign-off'!B4:F4</f>
        <v>43282</v>
      </c>
      <c r="C4" s="187"/>
      <c r="D4" s="187"/>
      <c r="E4" s="187"/>
      <c r="F4" s="40"/>
    </row>
    <row r="5" spans="1:6" ht="21" customHeight="1" x14ac:dyDescent="0.25">
      <c r="A5" s="4" t="s">
        <v>78</v>
      </c>
      <c r="B5" s="187">
        <f>'Summary and sign-off'!B5:F5</f>
        <v>43646</v>
      </c>
      <c r="C5" s="187"/>
      <c r="D5" s="187"/>
      <c r="E5" s="187"/>
      <c r="F5" s="40"/>
    </row>
    <row r="6" spans="1:6" ht="21" customHeight="1" x14ac:dyDescent="0.25">
      <c r="A6" s="4" t="s">
        <v>29</v>
      </c>
      <c r="B6" s="182" t="s">
        <v>64</v>
      </c>
      <c r="C6" s="182"/>
      <c r="D6" s="182"/>
      <c r="E6" s="182"/>
      <c r="F6" s="40"/>
    </row>
    <row r="7" spans="1:6" ht="21" customHeight="1" x14ac:dyDescent="0.25">
      <c r="A7" s="4" t="s">
        <v>104</v>
      </c>
      <c r="B7" s="182" t="s">
        <v>116</v>
      </c>
      <c r="C7" s="182"/>
      <c r="D7" s="182"/>
      <c r="E7" s="182"/>
      <c r="F7" s="40"/>
    </row>
    <row r="8" spans="1:6" ht="35.25" customHeight="1" x14ac:dyDescent="0.35">
      <c r="A8" s="197" t="s">
        <v>158</v>
      </c>
      <c r="B8" s="197"/>
      <c r="C8" s="198"/>
      <c r="D8" s="198"/>
      <c r="E8" s="198"/>
      <c r="F8" s="44"/>
    </row>
    <row r="9" spans="1:6" ht="35.25" customHeight="1" x14ac:dyDescent="0.35">
      <c r="A9" s="195" t="s">
        <v>135</v>
      </c>
      <c r="B9" s="196"/>
      <c r="C9" s="196"/>
      <c r="D9" s="196"/>
      <c r="E9" s="196"/>
      <c r="F9" s="44"/>
    </row>
    <row r="10" spans="1:6" ht="27" customHeight="1" x14ac:dyDescent="0.25">
      <c r="A10" s="37" t="s">
        <v>161</v>
      </c>
      <c r="B10" s="37" t="s">
        <v>31</v>
      </c>
      <c r="C10" s="37" t="s">
        <v>89</v>
      </c>
      <c r="D10" s="37" t="s">
        <v>87</v>
      </c>
      <c r="E10" s="37" t="s">
        <v>76</v>
      </c>
      <c r="F10" s="25"/>
    </row>
    <row r="11" spans="1:6" s="89" customFormat="1" hidden="1" x14ac:dyDescent="0.25">
      <c r="A11" s="110"/>
      <c r="B11" s="111"/>
      <c r="C11" s="116"/>
      <c r="D11" s="116"/>
      <c r="E11" s="117"/>
      <c r="F11" s="2"/>
    </row>
    <row r="12" spans="1:6" s="89" customFormat="1" ht="14.5" x14ac:dyDescent="0.25">
      <c r="A12" s="114">
        <v>43567</v>
      </c>
      <c r="B12" s="111">
        <v>7.83</v>
      </c>
      <c r="C12" s="116" t="s">
        <v>225</v>
      </c>
      <c r="D12" s="116" t="s">
        <v>226</v>
      </c>
      <c r="E12" s="172" t="s">
        <v>202</v>
      </c>
      <c r="F12" s="2"/>
    </row>
    <row r="13" spans="1:6" s="168" customFormat="1" ht="14.5" x14ac:dyDescent="0.25">
      <c r="A13" s="169">
        <v>43326</v>
      </c>
      <c r="B13" s="170">
        <v>75.12</v>
      </c>
      <c r="C13" s="171" t="s">
        <v>184</v>
      </c>
      <c r="D13" s="171" t="s">
        <v>236</v>
      </c>
      <c r="E13" s="172" t="s">
        <v>190</v>
      </c>
      <c r="F13" s="173"/>
    </row>
    <row r="14" spans="1:6" s="168" customFormat="1" ht="14.5" x14ac:dyDescent="0.25">
      <c r="A14" s="169">
        <v>43326</v>
      </c>
      <c r="B14" s="170">
        <v>41.4</v>
      </c>
      <c r="C14" s="171" t="s">
        <v>184</v>
      </c>
      <c r="D14" s="171" t="s">
        <v>235</v>
      </c>
      <c r="E14" s="172" t="s">
        <v>202</v>
      </c>
      <c r="F14" s="173"/>
    </row>
    <row r="15" spans="1:6" s="89" customFormat="1" x14ac:dyDescent="0.25">
      <c r="A15" s="114"/>
      <c r="B15" s="111"/>
      <c r="C15" s="116"/>
      <c r="D15" s="116"/>
      <c r="E15" s="117"/>
      <c r="F15" s="2"/>
    </row>
    <row r="16" spans="1:6" s="89" customFormat="1" x14ac:dyDescent="0.25">
      <c r="A16" s="114"/>
      <c r="B16" s="111"/>
      <c r="C16" s="116"/>
      <c r="D16" s="116"/>
      <c r="E16" s="117"/>
      <c r="F16" s="2"/>
    </row>
    <row r="17" spans="1:6" s="89" customFormat="1" x14ac:dyDescent="0.25">
      <c r="A17" s="114"/>
      <c r="B17" s="111"/>
      <c r="C17" s="116"/>
      <c r="D17" s="116"/>
      <c r="E17" s="117"/>
      <c r="F17" s="2"/>
    </row>
    <row r="18" spans="1:6" s="89" customFormat="1" x14ac:dyDescent="0.25">
      <c r="A18" s="114"/>
      <c r="B18" s="111"/>
      <c r="C18" s="116"/>
      <c r="D18" s="116"/>
      <c r="E18" s="117"/>
      <c r="F18" s="2"/>
    </row>
    <row r="19" spans="1:6" s="89" customFormat="1" x14ac:dyDescent="0.25">
      <c r="A19" s="114"/>
      <c r="B19" s="111"/>
      <c r="C19" s="116"/>
      <c r="D19" s="116"/>
      <c r="E19" s="117"/>
      <c r="F19" s="2"/>
    </row>
    <row r="20" spans="1:6" s="89" customFormat="1" x14ac:dyDescent="0.25">
      <c r="A20" s="114"/>
      <c r="B20" s="111"/>
      <c r="C20" s="116"/>
      <c r="D20" s="116"/>
      <c r="E20" s="117"/>
      <c r="F20" s="2"/>
    </row>
    <row r="21" spans="1:6" s="89" customFormat="1" x14ac:dyDescent="0.25">
      <c r="A21" s="114"/>
      <c r="B21" s="111"/>
      <c r="C21" s="116"/>
      <c r="D21" s="116"/>
      <c r="E21" s="117"/>
      <c r="F21" s="2"/>
    </row>
    <row r="22" spans="1:6" s="89" customFormat="1" x14ac:dyDescent="0.25">
      <c r="A22" s="110"/>
      <c r="B22" s="111"/>
      <c r="C22" s="116"/>
      <c r="D22" s="116"/>
      <c r="E22" s="117"/>
      <c r="F22" s="2"/>
    </row>
    <row r="23" spans="1:6" s="89" customFormat="1" x14ac:dyDescent="0.25">
      <c r="A23" s="110"/>
      <c r="B23" s="111"/>
      <c r="C23" s="116"/>
      <c r="D23" s="116"/>
      <c r="E23" s="117"/>
      <c r="F23" s="2"/>
    </row>
    <row r="24" spans="1:6" s="89" customFormat="1" ht="11.25" hidden="1" customHeight="1" x14ac:dyDescent="0.25">
      <c r="A24" s="110"/>
      <c r="B24" s="111"/>
      <c r="C24" s="116"/>
      <c r="D24" s="116"/>
      <c r="E24" s="117"/>
      <c r="F24" s="2"/>
    </row>
    <row r="25" spans="1:6" ht="34.5" customHeight="1" x14ac:dyDescent="0.25">
      <c r="A25" s="90" t="s">
        <v>129</v>
      </c>
      <c r="B25" s="102">
        <f>SUM(B11:B24)</f>
        <v>124.35</v>
      </c>
      <c r="C25" s="123" t="str">
        <f>IF(SUBTOTAL(3,B11:B24)=SUBTOTAL(103,B11:B24),'Summary and sign-off'!$A$47,'Summary and sign-off'!$A$48)</f>
        <v>Check - there are no hidden rows with data</v>
      </c>
      <c r="D25" s="188" t="str">
        <f>IF('Summary and sign-off'!F57='Summary and sign-off'!F53,'Summary and sign-off'!A50,'Summary and sign-off'!A49)</f>
        <v>Check - each entry provides sufficient information</v>
      </c>
      <c r="E25" s="188"/>
      <c r="F25" s="2"/>
    </row>
    <row r="26" spans="1:6" ht="13" x14ac:dyDescent="0.3">
      <c r="A26" s="23"/>
      <c r="B26" s="22"/>
      <c r="C26" s="22"/>
      <c r="D26" s="22"/>
      <c r="E26" s="22"/>
      <c r="F26" s="40"/>
    </row>
    <row r="27" spans="1:6" ht="13" x14ac:dyDescent="0.3">
      <c r="A27" s="23" t="s">
        <v>8</v>
      </c>
      <c r="B27" s="24"/>
      <c r="C27" s="29"/>
      <c r="D27" s="22"/>
      <c r="E27" s="22"/>
      <c r="F27" s="40"/>
    </row>
    <row r="28" spans="1:6" ht="12.75" customHeight="1" x14ac:dyDescent="0.25">
      <c r="A28" s="25" t="s">
        <v>160</v>
      </c>
      <c r="B28" s="25"/>
      <c r="C28" s="25"/>
      <c r="D28" s="25"/>
      <c r="E28" s="25"/>
      <c r="F28" s="40"/>
    </row>
    <row r="29" spans="1:6" x14ac:dyDescent="0.25">
      <c r="A29" s="25" t="s">
        <v>159</v>
      </c>
      <c r="B29" s="33"/>
      <c r="C29" s="45"/>
      <c r="D29" s="46"/>
      <c r="E29" s="46"/>
      <c r="F29" s="40"/>
    </row>
    <row r="30" spans="1:6" ht="13" x14ac:dyDescent="0.3">
      <c r="A30" s="25" t="s">
        <v>157</v>
      </c>
      <c r="B30" s="27"/>
      <c r="C30" s="28"/>
      <c r="D30" s="28"/>
      <c r="E30" s="28"/>
      <c r="F30" s="29"/>
    </row>
    <row r="31" spans="1:6" x14ac:dyDescent="0.25">
      <c r="A31" s="33" t="s">
        <v>13</v>
      </c>
      <c r="B31" s="33"/>
      <c r="C31" s="45"/>
      <c r="D31" s="45"/>
      <c r="E31" s="45"/>
      <c r="F31" s="40"/>
    </row>
    <row r="32" spans="1:6" ht="12.75" customHeight="1" x14ac:dyDescent="0.25">
      <c r="A32" s="33" t="s">
        <v>166</v>
      </c>
      <c r="B32" s="33"/>
      <c r="C32" s="47"/>
      <c r="D32" s="47"/>
      <c r="E32" s="35"/>
      <c r="F32" s="40"/>
    </row>
    <row r="33" spans="1:6" x14ac:dyDescent="0.25">
      <c r="A33" s="22"/>
      <c r="B33" s="22"/>
      <c r="C33" s="22"/>
      <c r="D33" s="22"/>
      <c r="E33" s="22"/>
      <c r="F33" s="40"/>
    </row>
    <row r="34" spans="1:6" hidden="1" x14ac:dyDescent="0.25"/>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86"/>
  <sheetViews>
    <sheetView topLeftCell="A22" zoomScaleNormal="100" workbookViewId="0">
      <selection activeCell="D48" sqref="D48"/>
    </sheetView>
  </sheetViews>
  <sheetFormatPr defaultColWidth="0" defaultRowHeight="12.5" zeroHeight="1" x14ac:dyDescent="0.25"/>
  <cols>
    <col min="1" max="1" width="35.7265625" style="17" customWidth="1"/>
    <col min="2" max="2" width="14.26953125" style="17" customWidth="1"/>
    <col min="3" max="3" width="71.453125" style="17" customWidth="1"/>
    <col min="4" max="4" width="50" style="17" customWidth="1"/>
    <col min="5" max="5" width="21.453125" style="17" customWidth="1"/>
    <col min="6" max="6" width="36.81640625" style="17" customWidth="1"/>
    <col min="7" max="10" width="9.1796875" style="17" hidden="1" customWidth="1"/>
    <col min="11" max="13" width="0" style="17" hidden="1" customWidth="1"/>
    <col min="14" max="16384" width="9.1796875" style="17" hidden="1"/>
  </cols>
  <sheetData>
    <row r="1" spans="1:6" ht="26.25" customHeight="1" x14ac:dyDescent="0.25">
      <c r="A1" s="184" t="s">
        <v>6</v>
      </c>
      <c r="B1" s="184"/>
      <c r="C1" s="184"/>
      <c r="D1" s="184"/>
      <c r="E1" s="184"/>
      <c r="F1" s="26"/>
    </row>
    <row r="2" spans="1:6" ht="21" customHeight="1" x14ac:dyDescent="0.25">
      <c r="A2" s="4" t="s">
        <v>2</v>
      </c>
      <c r="B2" s="187" t="str">
        <f>'Summary and sign-off'!B2:F2</f>
        <v>Broadcasting Standards Authority</v>
      </c>
      <c r="C2" s="187"/>
      <c r="D2" s="187"/>
      <c r="E2" s="187"/>
      <c r="F2" s="26"/>
    </row>
    <row r="3" spans="1:6" ht="21" customHeight="1" x14ac:dyDescent="0.25">
      <c r="A3" s="4" t="s">
        <v>3</v>
      </c>
      <c r="B3" s="187" t="str">
        <f>'Summary and sign-off'!B3:F3</f>
        <v>Belinda Moffat</v>
      </c>
      <c r="C3" s="187"/>
      <c r="D3" s="187"/>
      <c r="E3" s="187"/>
      <c r="F3" s="26"/>
    </row>
    <row r="4" spans="1:6" ht="21" customHeight="1" x14ac:dyDescent="0.25">
      <c r="A4" s="4" t="s">
        <v>77</v>
      </c>
      <c r="B4" s="187">
        <f>'Summary and sign-off'!B4:F4</f>
        <v>43282</v>
      </c>
      <c r="C4" s="187"/>
      <c r="D4" s="187"/>
      <c r="E4" s="187"/>
      <c r="F4" s="26"/>
    </row>
    <row r="5" spans="1:6" ht="21" customHeight="1" x14ac:dyDescent="0.25">
      <c r="A5" s="4" t="s">
        <v>78</v>
      </c>
      <c r="B5" s="187">
        <f>'Summary and sign-off'!B5:F5</f>
        <v>43646</v>
      </c>
      <c r="C5" s="187"/>
      <c r="D5" s="187"/>
      <c r="E5" s="187"/>
      <c r="F5" s="26"/>
    </row>
    <row r="6" spans="1:6" ht="21" customHeight="1" x14ac:dyDescent="0.25">
      <c r="A6" s="4" t="s">
        <v>29</v>
      </c>
      <c r="B6" s="182" t="s">
        <v>64</v>
      </c>
      <c r="C6" s="182"/>
      <c r="D6" s="182"/>
      <c r="E6" s="182"/>
      <c r="F6" s="36"/>
    </row>
    <row r="7" spans="1:6" ht="21" customHeight="1" x14ac:dyDescent="0.25">
      <c r="A7" s="4" t="s">
        <v>104</v>
      </c>
      <c r="B7" s="182" t="s">
        <v>116</v>
      </c>
      <c r="C7" s="182"/>
      <c r="D7" s="182"/>
      <c r="E7" s="182"/>
      <c r="F7" s="36"/>
    </row>
    <row r="8" spans="1:6" ht="35.25" customHeight="1" x14ac:dyDescent="0.25">
      <c r="A8" s="191" t="s">
        <v>0</v>
      </c>
      <c r="B8" s="191"/>
      <c r="C8" s="198"/>
      <c r="D8" s="198"/>
      <c r="E8" s="198"/>
      <c r="F8" s="26"/>
    </row>
    <row r="9" spans="1:6" ht="35.25" customHeight="1" x14ac:dyDescent="0.25">
      <c r="A9" s="199" t="s">
        <v>127</v>
      </c>
      <c r="B9" s="200"/>
      <c r="C9" s="200"/>
      <c r="D9" s="200"/>
      <c r="E9" s="200"/>
      <c r="F9" s="26"/>
    </row>
    <row r="10" spans="1:6" ht="27" customHeight="1" x14ac:dyDescent="0.25">
      <c r="A10" s="37" t="s">
        <v>49</v>
      </c>
      <c r="B10" s="37" t="s">
        <v>31</v>
      </c>
      <c r="C10" s="37" t="s">
        <v>51</v>
      </c>
      <c r="D10" s="37" t="s">
        <v>162</v>
      </c>
      <c r="E10" s="37" t="s">
        <v>76</v>
      </c>
      <c r="F10" s="38"/>
    </row>
    <row r="11" spans="1:6" s="89" customFormat="1" hidden="1" x14ac:dyDescent="0.25">
      <c r="A11" s="124"/>
      <c r="B11" s="125"/>
      <c r="C11" s="156"/>
      <c r="D11" s="156"/>
      <c r="E11" s="157"/>
      <c r="F11" s="3"/>
    </row>
    <row r="12" spans="1:6" s="89" customFormat="1" x14ac:dyDescent="0.25">
      <c r="A12" s="162">
        <v>43304</v>
      </c>
      <c r="B12" s="163">
        <v>175</v>
      </c>
      <c r="C12" s="164" t="s">
        <v>239</v>
      </c>
      <c r="D12" s="164" t="s">
        <v>237</v>
      </c>
      <c r="E12" s="164"/>
      <c r="F12" s="3"/>
    </row>
    <row r="13" spans="1:6" s="89" customFormat="1" x14ac:dyDescent="0.25">
      <c r="A13" s="162">
        <v>43360</v>
      </c>
      <c r="B13" s="163">
        <v>430.43</v>
      </c>
      <c r="C13" s="164" t="s">
        <v>181</v>
      </c>
      <c r="D13" s="164" t="s">
        <v>172</v>
      </c>
      <c r="E13" s="164"/>
      <c r="F13" s="3"/>
    </row>
    <row r="14" spans="1:6" s="89" customFormat="1" x14ac:dyDescent="0.25">
      <c r="A14" s="162">
        <v>43411</v>
      </c>
      <c r="B14" s="163">
        <v>386.96</v>
      </c>
      <c r="C14" s="164" t="s">
        <v>181</v>
      </c>
      <c r="D14" s="164" t="s">
        <v>173</v>
      </c>
      <c r="E14" s="164"/>
      <c r="F14" s="3"/>
    </row>
    <row r="15" spans="1:6" s="89" customFormat="1" x14ac:dyDescent="0.25">
      <c r="A15" s="162">
        <v>43609</v>
      </c>
      <c r="B15" s="163">
        <v>1192</v>
      </c>
      <c r="C15" s="164" t="s">
        <v>181</v>
      </c>
      <c r="D15" s="164" t="s">
        <v>174</v>
      </c>
      <c r="E15" s="164"/>
      <c r="F15" s="3"/>
    </row>
    <row r="16" spans="1:6" s="89" customFormat="1" x14ac:dyDescent="0.25">
      <c r="A16" s="162">
        <v>43360</v>
      </c>
      <c r="B16" s="163">
        <v>20.87</v>
      </c>
      <c r="C16" s="164" t="s">
        <v>206</v>
      </c>
      <c r="D16" s="164" t="s">
        <v>175</v>
      </c>
      <c r="E16" s="164"/>
      <c r="F16" s="3"/>
    </row>
    <row r="17" spans="1:6" s="89" customFormat="1" x14ac:dyDescent="0.25">
      <c r="A17" s="162">
        <v>43399</v>
      </c>
      <c r="B17" s="163">
        <v>266.66000000000003</v>
      </c>
      <c r="C17" s="164" t="s">
        <v>206</v>
      </c>
      <c r="D17" s="164" t="s">
        <v>176</v>
      </c>
      <c r="E17" s="164"/>
      <c r="F17" s="3"/>
    </row>
    <row r="18" spans="1:6" s="89" customFormat="1" x14ac:dyDescent="0.25">
      <c r="A18" s="162">
        <v>43411</v>
      </c>
      <c r="B18" s="163">
        <v>300</v>
      </c>
      <c r="C18" s="164" t="s">
        <v>206</v>
      </c>
      <c r="D18" s="164" t="s">
        <v>177</v>
      </c>
      <c r="E18" s="164"/>
      <c r="F18" s="3"/>
    </row>
    <row r="19" spans="1:6" s="89" customFormat="1" x14ac:dyDescent="0.25">
      <c r="A19" s="162">
        <v>43412</v>
      </c>
      <c r="B19" s="163">
        <v>443.48</v>
      </c>
      <c r="C19" s="164" t="s">
        <v>206</v>
      </c>
      <c r="D19" s="164" t="s">
        <v>178</v>
      </c>
      <c r="E19" s="164"/>
      <c r="F19" s="3"/>
    </row>
    <row r="20" spans="1:6" s="89" customFormat="1" x14ac:dyDescent="0.25">
      <c r="A20" s="162">
        <v>43448</v>
      </c>
      <c r="B20" s="163">
        <v>5032</v>
      </c>
      <c r="C20" s="164" t="s">
        <v>206</v>
      </c>
      <c r="D20" s="164" t="s">
        <v>179</v>
      </c>
      <c r="E20" s="164"/>
      <c r="F20" s="3"/>
    </row>
    <row r="21" spans="1:6" s="89" customFormat="1" x14ac:dyDescent="0.25">
      <c r="A21" s="162">
        <v>43483</v>
      </c>
      <c r="B21" s="163">
        <v>85</v>
      </c>
      <c r="C21" s="164" t="s">
        <v>206</v>
      </c>
      <c r="D21" s="164" t="s">
        <v>180</v>
      </c>
      <c r="E21" s="164"/>
      <c r="F21" s="3"/>
    </row>
    <row r="22" spans="1:6" s="89" customFormat="1" x14ac:dyDescent="0.25">
      <c r="A22" s="165">
        <v>43308</v>
      </c>
      <c r="B22" s="163">
        <f>56.44*115%</f>
        <v>64.905999999999992</v>
      </c>
      <c r="C22" s="164" t="s">
        <v>181</v>
      </c>
      <c r="D22" s="164" t="s">
        <v>182</v>
      </c>
      <c r="E22" s="166"/>
      <c r="F22" s="3"/>
    </row>
    <row r="23" spans="1:6" s="89" customFormat="1" x14ac:dyDescent="0.25">
      <c r="A23" s="165">
        <v>43339</v>
      </c>
      <c r="B23" s="163">
        <f t="shared" ref="B23:B33" si="0">56.44*115%</f>
        <v>64.905999999999992</v>
      </c>
      <c r="C23" s="164" t="s">
        <v>181</v>
      </c>
      <c r="D23" s="164" t="s">
        <v>182</v>
      </c>
      <c r="E23" s="166"/>
      <c r="F23" s="3"/>
    </row>
    <row r="24" spans="1:6" s="89" customFormat="1" x14ac:dyDescent="0.25">
      <c r="A24" s="165">
        <v>43370</v>
      </c>
      <c r="B24" s="163">
        <f t="shared" si="0"/>
        <v>64.905999999999992</v>
      </c>
      <c r="C24" s="164" t="s">
        <v>181</v>
      </c>
      <c r="D24" s="164" t="s">
        <v>182</v>
      </c>
      <c r="E24" s="166"/>
      <c r="F24" s="3"/>
    </row>
    <row r="25" spans="1:6" s="89" customFormat="1" x14ac:dyDescent="0.25">
      <c r="A25" s="165">
        <v>43402</v>
      </c>
      <c r="B25" s="163">
        <f t="shared" si="0"/>
        <v>64.905999999999992</v>
      </c>
      <c r="C25" s="164" t="s">
        <v>181</v>
      </c>
      <c r="D25" s="164" t="s">
        <v>182</v>
      </c>
      <c r="E25" s="166"/>
      <c r="F25" s="3"/>
    </row>
    <row r="26" spans="1:6" s="89" customFormat="1" x14ac:dyDescent="0.25">
      <c r="A26" s="165">
        <v>43431</v>
      </c>
      <c r="B26" s="163">
        <f t="shared" si="0"/>
        <v>64.905999999999992</v>
      </c>
      <c r="C26" s="164" t="s">
        <v>181</v>
      </c>
      <c r="D26" s="164" t="s">
        <v>182</v>
      </c>
      <c r="E26" s="166"/>
      <c r="F26" s="3"/>
    </row>
    <row r="27" spans="1:6" s="89" customFormat="1" x14ac:dyDescent="0.25">
      <c r="A27" s="165">
        <v>43461</v>
      </c>
      <c r="B27" s="163">
        <f t="shared" si="0"/>
        <v>64.905999999999992</v>
      </c>
      <c r="C27" s="164" t="s">
        <v>181</v>
      </c>
      <c r="D27" s="164" t="s">
        <v>182</v>
      </c>
      <c r="E27" s="166"/>
      <c r="F27" s="3"/>
    </row>
    <row r="28" spans="1:6" s="89" customFormat="1" x14ac:dyDescent="0.25">
      <c r="A28" s="165">
        <v>43493</v>
      </c>
      <c r="B28" s="163">
        <f t="shared" si="0"/>
        <v>64.905999999999992</v>
      </c>
      <c r="C28" s="164" t="s">
        <v>181</v>
      </c>
      <c r="D28" s="164" t="s">
        <v>182</v>
      </c>
      <c r="E28" s="166"/>
      <c r="F28" s="3"/>
    </row>
    <row r="29" spans="1:6" s="89" customFormat="1" x14ac:dyDescent="0.25">
      <c r="A29" s="165">
        <v>43523</v>
      </c>
      <c r="B29" s="163">
        <f t="shared" si="0"/>
        <v>64.905999999999992</v>
      </c>
      <c r="C29" s="164" t="s">
        <v>181</v>
      </c>
      <c r="D29" s="164" t="s">
        <v>182</v>
      </c>
      <c r="E29" s="166"/>
      <c r="F29" s="3"/>
    </row>
    <row r="30" spans="1:6" s="89" customFormat="1" x14ac:dyDescent="0.25">
      <c r="A30" s="165">
        <v>43551</v>
      </c>
      <c r="B30" s="163">
        <f t="shared" si="0"/>
        <v>64.905999999999992</v>
      </c>
      <c r="C30" s="164" t="s">
        <v>181</v>
      </c>
      <c r="D30" s="164" t="s">
        <v>182</v>
      </c>
      <c r="E30" s="166"/>
      <c r="F30" s="3"/>
    </row>
    <row r="31" spans="1:6" s="89" customFormat="1" x14ac:dyDescent="0.25">
      <c r="A31" s="165">
        <v>43584</v>
      </c>
      <c r="B31" s="163">
        <f t="shared" si="0"/>
        <v>64.905999999999992</v>
      </c>
      <c r="C31" s="164" t="s">
        <v>181</v>
      </c>
      <c r="D31" s="164" t="s">
        <v>182</v>
      </c>
      <c r="E31" s="166"/>
      <c r="F31" s="3"/>
    </row>
    <row r="32" spans="1:6" s="89" customFormat="1" x14ac:dyDescent="0.25">
      <c r="A32" s="165">
        <v>43612</v>
      </c>
      <c r="B32" s="163">
        <f t="shared" si="0"/>
        <v>64.905999999999992</v>
      </c>
      <c r="C32" s="164" t="s">
        <v>181</v>
      </c>
      <c r="D32" s="164" t="s">
        <v>182</v>
      </c>
      <c r="E32" s="166"/>
      <c r="F32" s="3"/>
    </row>
    <row r="33" spans="1:6" s="89" customFormat="1" x14ac:dyDescent="0.25">
      <c r="A33" s="165">
        <v>43643</v>
      </c>
      <c r="B33" s="163">
        <f t="shared" si="0"/>
        <v>64.905999999999992</v>
      </c>
      <c r="C33" s="164" t="s">
        <v>181</v>
      </c>
      <c r="D33" s="164" t="s">
        <v>182</v>
      </c>
      <c r="E33" s="166"/>
      <c r="F33" s="3"/>
    </row>
    <row r="34" spans="1:6" s="89" customFormat="1" x14ac:dyDescent="0.25">
      <c r="A34" s="165">
        <v>43288</v>
      </c>
      <c r="B34" s="163">
        <v>25</v>
      </c>
      <c r="C34" s="164" t="s">
        <v>181</v>
      </c>
      <c r="D34" s="164" t="s">
        <v>183</v>
      </c>
      <c r="E34" s="166"/>
      <c r="F34" s="3"/>
    </row>
    <row r="35" spans="1:6" s="89" customFormat="1" x14ac:dyDescent="0.25">
      <c r="A35" s="165">
        <v>43288</v>
      </c>
      <c r="B35" s="163">
        <f>65*115%</f>
        <v>74.75</v>
      </c>
      <c r="C35" s="164" t="s">
        <v>181</v>
      </c>
      <c r="D35" s="164" t="s">
        <v>183</v>
      </c>
      <c r="E35" s="166"/>
      <c r="F35" s="3"/>
    </row>
    <row r="36" spans="1:6" s="89" customFormat="1" x14ac:dyDescent="0.25">
      <c r="A36" s="165">
        <v>43350</v>
      </c>
      <c r="B36" s="163">
        <f t="shared" ref="B36:B37" si="1">65*115%</f>
        <v>74.75</v>
      </c>
      <c r="C36" s="164" t="s">
        <v>181</v>
      </c>
      <c r="D36" s="164" t="s">
        <v>183</v>
      </c>
      <c r="E36" s="166"/>
      <c r="F36" s="3"/>
    </row>
    <row r="37" spans="1:6" s="89" customFormat="1" x14ac:dyDescent="0.25">
      <c r="A37" s="165">
        <v>43380</v>
      </c>
      <c r="B37" s="163">
        <f t="shared" si="1"/>
        <v>74.75</v>
      </c>
      <c r="C37" s="164" t="s">
        <v>181</v>
      </c>
      <c r="D37" s="164" t="s">
        <v>183</v>
      </c>
      <c r="E37" s="166"/>
      <c r="F37" s="3"/>
    </row>
    <row r="38" spans="1:6" s="89" customFormat="1" x14ac:dyDescent="0.25">
      <c r="A38" s="165">
        <v>43411</v>
      </c>
      <c r="B38" s="163">
        <f>65.44*115%</f>
        <v>75.255999999999986</v>
      </c>
      <c r="C38" s="164" t="s">
        <v>181</v>
      </c>
      <c r="D38" s="164" t="s">
        <v>183</v>
      </c>
      <c r="E38" s="166"/>
      <c r="F38" s="3"/>
    </row>
    <row r="39" spans="1:6" s="89" customFormat="1" x14ac:dyDescent="0.25">
      <c r="A39" s="165">
        <v>43441</v>
      </c>
      <c r="B39" s="163">
        <f>65.17*115%</f>
        <v>74.945499999999996</v>
      </c>
      <c r="C39" s="164" t="s">
        <v>181</v>
      </c>
      <c r="D39" s="164" t="s">
        <v>183</v>
      </c>
      <c r="E39" s="166"/>
      <c r="F39" s="3"/>
    </row>
    <row r="40" spans="1:6" s="89" customFormat="1" x14ac:dyDescent="0.25">
      <c r="A40" s="165">
        <v>43472</v>
      </c>
      <c r="B40" s="163">
        <v>-4.88</v>
      </c>
      <c r="C40" s="164" t="s">
        <v>181</v>
      </c>
      <c r="D40" s="164" t="s">
        <v>238</v>
      </c>
      <c r="E40" s="166"/>
      <c r="F40" s="3"/>
    </row>
    <row r="41" spans="1:6" s="89" customFormat="1" x14ac:dyDescent="0.25">
      <c r="A41" s="165">
        <v>43503</v>
      </c>
      <c r="B41" s="163">
        <f>22.17*115%</f>
        <v>25.4955</v>
      </c>
      <c r="C41" s="164" t="s">
        <v>181</v>
      </c>
      <c r="D41" s="164" t="s">
        <v>183</v>
      </c>
      <c r="E41" s="166"/>
      <c r="F41" s="3"/>
    </row>
    <row r="42" spans="1:6" s="89" customFormat="1" x14ac:dyDescent="0.25">
      <c r="A42" s="165">
        <v>43520</v>
      </c>
      <c r="B42" s="163">
        <f>22.17*115%</f>
        <v>25.4955</v>
      </c>
      <c r="C42" s="164" t="s">
        <v>181</v>
      </c>
      <c r="D42" s="164" t="s">
        <v>183</v>
      </c>
      <c r="E42" s="166"/>
      <c r="F42" s="3"/>
    </row>
    <row r="43" spans="1:6" s="89" customFormat="1" x14ac:dyDescent="0.25">
      <c r="A43" s="165">
        <v>43562</v>
      </c>
      <c r="B43" s="163">
        <f>22*115%</f>
        <v>25.299999999999997</v>
      </c>
      <c r="C43" s="164" t="s">
        <v>181</v>
      </c>
      <c r="D43" s="164" t="s">
        <v>183</v>
      </c>
      <c r="E43" s="166"/>
      <c r="F43" s="3"/>
    </row>
    <row r="44" spans="1:6" s="89" customFormat="1" x14ac:dyDescent="0.25">
      <c r="A44" s="165">
        <v>43592</v>
      </c>
      <c r="B44" s="163">
        <f>22*115%</f>
        <v>25.299999999999997</v>
      </c>
      <c r="C44" s="164" t="s">
        <v>181</v>
      </c>
      <c r="D44" s="164" t="s">
        <v>183</v>
      </c>
      <c r="E44" s="164"/>
      <c r="F44" s="3"/>
    </row>
    <row r="45" spans="1:6" s="89" customFormat="1" x14ac:dyDescent="0.25">
      <c r="A45" s="165">
        <v>43628</v>
      </c>
      <c r="B45" s="163">
        <v>50</v>
      </c>
      <c r="C45" s="164" t="s">
        <v>181</v>
      </c>
      <c r="D45" s="164" t="s">
        <v>224</v>
      </c>
      <c r="E45" s="164"/>
      <c r="F45" s="3"/>
    </row>
    <row r="46" spans="1:6" s="89" customFormat="1" x14ac:dyDescent="0.25">
      <c r="A46" s="165">
        <v>43628</v>
      </c>
      <c r="B46" s="163">
        <f>22*115%</f>
        <v>25.299999999999997</v>
      </c>
      <c r="C46" s="164" t="s">
        <v>181</v>
      </c>
      <c r="D46" s="164" t="s">
        <v>183</v>
      </c>
      <c r="E46" s="164"/>
      <c r="F46" s="3"/>
    </row>
    <row r="47" spans="1:6" s="89" customFormat="1" x14ac:dyDescent="0.25">
      <c r="A47" s="165">
        <v>43630</v>
      </c>
      <c r="B47" s="163">
        <v>-25</v>
      </c>
      <c r="C47" s="164" t="s">
        <v>181</v>
      </c>
      <c r="D47" s="164" t="s">
        <v>238</v>
      </c>
      <c r="E47" s="164"/>
      <c r="F47" s="3"/>
    </row>
    <row r="48" spans="1:6" s="89" customFormat="1" x14ac:dyDescent="0.25">
      <c r="A48" s="165">
        <v>43550</v>
      </c>
      <c r="B48" s="163">
        <v>43.48</v>
      </c>
      <c r="C48" s="168" t="s">
        <v>240</v>
      </c>
      <c r="D48" s="164" t="s">
        <v>241</v>
      </c>
      <c r="E48" s="164"/>
      <c r="F48" s="3"/>
    </row>
    <row r="49" spans="1:6" s="89" customFormat="1" x14ac:dyDescent="0.25">
      <c r="A49" s="165">
        <v>43363</v>
      </c>
      <c r="B49" s="163">
        <v>7.47</v>
      </c>
      <c r="C49" s="164" t="s">
        <v>181</v>
      </c>
      <c r="D49" s="164" t="s">
        <v>250</v>
      </c>
      <c r="E49" s="164"/>
      <c r="F49" s="3"/>
    </row>
    <row r="50" spans="1:6" s="89" customFormat="1" x14ac:dyDescent="0.25">
      <c r="A50" s="165">
        <v>43393</v>
      </c>
      <c r="B50" s="163">
        <v>7.47</v>
      </c>
      <c r="C50" s="164" t="s">
        <v>181</v>
      </c>
      <c r="D50" s="164" t="s">
        <v>250</v>
      </c>
      <c r="E50" s="164"/>
      <c r="F50" s="3"/>
    </row>
    <row r="51" spans="1:6" s="89" customFormat="1" x14ac:dyDescent="0.25">
      <c r="A51" s="165">
        <v>43424</v>
      </c>
      <c r="B51" s="163">
        <v>7.47</v>
      </c>
      <c r="C51" s="164" t="s">
        <v>181</v>
      </c>
      <c r="D51" s="164" t="s">
        <v>250</v>
      </c>
      <c r="E51" s="164"/>
      <c r="F51" s="3"/>
    </row>
    <row r="52" spans="1:6" s="89" customFormat="1" x14ac:dyDescent="0.25">
      <c r="A52" s="165"/>
      <c r="B52" s="163"/>
      <c r="C52" s="164"/>
      <c r="D52" s="164"/>
      <c r="E52" s="164"/>
      <c r="F52" s="3"/>
    </row>
    <row r="53" spans="1:6" s="89" customFormat="1" hidden="1" x14ac:dyDescent="0.25">
      <c r="A53" s="158"/>
      <c r="B53" s="159"/>
      <c r="C53" s="160"/>
      <c r="D53" s="160"/>
      <c r="E53" s="161"/>
      <c r="F53" s="3"/>
    </row>
    <row r="54" spans="1:6" ht="34.5" customHeight="1" x14ac:dyDescent="0.25">
      <c r="A54" s="90" t="s">
        <v>136</v>
      </c>
      <c r="B54" s="102">
        <f>SUM(B11:B53)</f>
        <v>9723.6245000000072</v>
      </c>
      <c r="C54" s="123" t="str">
        <f>IF(SUBTOTAL(3,B11:B53)=SUBTOTAL(103,B11:B53),'Summary and sign-off'!$A$47,'Summary and sign-off'!$A$48)</f>
        <v>Check - there are no hidden rows with data</v>
      </c>
      <c r="D54" s="188" t="str">
        <f>IF('Summary and sign-off'!F58='Summary and sign-off'!F53,'Summary and sign-off'!A50,'Summary and sign-off'!A49)</f>
        <v>Check - each entry provides sufficient information</v>
      </c>
      <c r="E54" s="188"/>
      <c r="F54" s="39"/>
    </row>
    <row r="55" spans="1:6" ht="14.15" customHeight="1" x14ac:dyDescent="0.25">
      <c r="A55" s="40"/>
      <c r="B55" s="29"/>
      <c r="C55" s="22"/>
      <c r="D55" s="22"/>
      <c r="E55" s="22"/>
      <c r="F55" s="26"/>
    </row>
    <row r="56" spans="1:6" ht="13" x14ac:dyDescent="0.3">
      <c r="A56" s="23" t="s">
        <v>7</v>
      </c>
      <c r="B56" s="22"/>
      <c r="C56" s="22"/>
      <c r="D56" s="22"/>
      <c r="E56" s="22"/>
      <c r="F56" s="26"/>
    </row>
    <row r="57" spans="1:6" ht="12.65" customHeight="1" x14ac:dyDescent="0.25">
      <c r="A57" s="25" t="s">
        <v>50</v>
      </c>
      <c r="B57" s="22"/>
      <c r="C57" s="22"/>
      <c r="D57" s="22"/>
      <c r="E57" s="22"/>
      <c r="F57" s="26"/>
    </row>
    <row r="58" spans="1:6" ht="13" x14ac:dyDescent="0.3">
      <c r="A58" s="25" t="s">
        <v>157</v>
      </c>
      <c r="B58" s="27"/>
      <c r="C58" s="28"/>
      <c r="D58" s="28"/>
      <c r="E58" s="28"/>
      <c r="F58" s="29"/>
    </row>
    <row r="59" spans="1:6" x14ac:dyDescent="0.25">
      <c r="A59" s="33" t="s">
        <v>13</v>
      </c>
      <c r="B59" s="34"/>
      <c r="C59" s="29"/>
      <c r="D59" s="29"/>
      <c r="E59" s="29"/>
      <c r="F59" s="29"/>
    </row>
    <row r="60" spans="1:6" ht="12.75" customHeight="1" x14ac:dyDescent="0.25">
      <c r="A60" s="33" t="s">
        <v>166</v>
      </c>
      <c r="B60" s="41"/>
      <c r="C60" s="35"/>
      <c r="D60" s="35"/>
      <c r="E60" s="35"/>
      <c r="F60" s="35"/>
    </row>
    <row r="61" spans="1:6" x14ac:dyDescent="0.25">
      <c r="A61" s="40"/>
      <c r="B61" s="42"/>
      <c r="C61" s="22"/>
      <c r="D61" s="22"/>
      <c r="E61" s="22"/>
      <c r="F61" s="40"/>
    </row>
    <row r="62" spans="1:6" hidden="1" x14ac:dyDescent="0.25">
      <c r="A62" s="22"/>
      <c r="B62" s="22"/>
      <c r="C62" s="22"/>
      <c r="D62" s="22"/>
      <c r="E62" s="40"/>
    </row>
    <row r="63" spans="1:6" ht="12.75" hidden="1" customHeight="1" x14ac:dyDescent="0.25"/>
    <row r="64" spans="1:6" hidden="1" x14ac:dyDescent="0.25">
      <c r="A64" s="43"/>
      <c r="B64" s="43"/>
      <c r="C64" s="43"/>
      <c r="D64" s="43"/>
      <c r="E64" s="43"/>
      <c r="F64" s="26"/>
    </row>
    <row r="65" spans="1:6" hidden="1" x14ac:dyDescent="0.25">
      <c r="A65" s="43"/>
      <c r="B65" s="43"/>
      <c r="C65" s="43"/>
      <c r="D65" s="43"/>
      <c r="E65" s="43"/>
      <c r="F65" s="26"/>
    </row>
    <row r="66" spans="1:6" hidden="1" x14ac:dyDescent="0.25">
      <c r="A66" s="43"/>
      <c r="B66" s="43"/>
      <c r="C66" s="43"/>
      <c r="D66" s="43"/>
      <c r="E66" s="43"/>
      <c r="F66" s="26"/>
    </row>
    <row r="67" spans="1:6" hidden="1" x14ac:dyDescent="0.25">
      <c r="A67" s="43"/>
      <c r="B67" s="43"/>
      <c r="C67" s="43"/>
      <c r="D67" s="43"/>
      <c r="E67" s="43"/>
      <c r="F67" s="26"/>
    </row>
    <row r="68" spans="1:6" hidden="1" x14ac:dyDescent="0.25">
      <c r="A68" s="43"/>
      <c r="B68" s="43"/>
      <c r="C68" s="43"/>
      <c r="D68" s="43"/>
      <c r="E68" s="43"/>
      <c r="F68" s="26"/>
    </row>
    <row r="69" spans="1:6" hidden="1" x14ac:dyDescent="0.25"/>
    <row r="70" spans="1:6" hidden="1" x14ac:dyDescent="0.25"/>
    <row r="71" spans="1:6" hidden="1" x14ac:dyDescent="0.25"/>
    <row r="72" spans="1:6" hidden="1" x14ac:dyDescent="0.25"/>
    <row r="73" spans="1:6" hidden="1" x14ac:dyDescent="0.25"/>
    <row r="74" spans="1:6" hidden="1" x14ac:dyDescent="0.25"/>
    <row r="75" spans="1:6" hidden="1" x14ac:dyDescent="0.25"/>
    <row r="76" spans="1:6" hidden="1" x14ac:dyDescent="0.25"/>
    <row r="77" spans="1:6" hidden="1" x14ac:dyDescent="0.25"/>
    <row r="78" spans="1:6" hidden="1" x14ac:dyDescent="0.25"/>
    <row r="79" spans="1:6" hidden="1" x14ac:dyDescent="0.25"/>
    <row r="80" spans="1:6" x14ac:dyDescent="0.25"/>
    <row r="81" x14ac:dyDescent="0.25"/>
    <row r="82" x14ac:dyDescent="0.25"/>
    <row r="83" x14ac:dyDescent="0.25"/>
    <row r="84" x14ac:dyDescent="0.25"/>
    <row r="85" x14ac:dyDescent="0.25"/>
    <row r="86" x14ac:dyDescent="0.25"/>
  </sheetData>
  <sheetProtection sheet="1" formatCells="0" insertRows="0" deleteRows="0"/>
  <mergeCells count="10">
    <mergeCell ref="D54:E54"/>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5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sign-off'!$A$46</xm:f>
          </x14:formula1>
          <xm:sqref>B11:B53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tabSelected="1" topLeftCell="A23" zoomScaleNormal="100" workbookViewId="0">
      <selection activeCell="B62" sqref="B62"/>
    </sheetView>
  </sheetViews>
  <sheetFormatPr defaultColWidth="0" defaultRowHeight="12.5" zeroHeight="1" x14ac:dyDescent="0.25"/>
  <cols>
    <col min="1" max="1" width="35.7265625" style="17" customWidth="1"/>
    <col min="2" max="2" width="46.81640625" style="17" customWidth="1"/>
    <col min="3" max="3" width="22.1796875" style="17" customWidth="1"/>
    <col min="4" max="4" width="25.453125" style="17" customWidth="1"/>
    <col min="5" max="6" width="35.7265625" style="17" customWidth="1"/>
    <col min="7" max="7" width="38" style="17" customWidth="1"/>
    <col min="8" max="10" width="9.1796875" style="17" hidden="1" customWidth="1"/>
    <col min="11" max="15" width="0" style="17" hidden="1" customWidth="1"/>
    <col min="16" max="16384" width="0" style="17" hidden="1"/>
  </cols>
  <sheetData>
    <row r="1" spans="1:7" ht="26.25" customHeight="1" x14ac:dyDescent="0.25">
      <c r="A1" s="184" t="s">
        <v>32</v>
      </c>
      <c r="B1" s="184"/>
      <c r="C1" s="184"/>
      <c r="D1" s="184"/>
      <c r="E1" s="184"/>
      <c r="F1" s="184"/>
    </row>
    <row r="2" spans="1:7" ht="21" customHeight="1" x14ac:dyDescent="0.25">
      <c r="A2" s="4" t="s">
        <v>2</v>
      </c>
      <c r="B2" s="187" t="str">
        <f>'Summary and sign-off'!B2:F2</f>
        <v>Broadcasting Standards Authority</v>
      </c>
      <c r="C2" s="187"/>
      <c r="D2" s="187"/>
      <c r="E2" s="187"/>
      <c r="F2" s="187"/>
    </row>
    <row r="3" spans="1:7" ht="21" customHeight="1" x14ac:dyDescent="0.25">
      <c r="A3" s="4" t="s">
        <v>3</v>
      </c>
      <c r="B3" s="187" t="str">
        <f>'Summary and sign-off'!B3:F3</f>
        <v>Belinda Moffat</v>
      </c>
      <c r="C3" s="187"/>
      <c r="D3" s="187"/>
      <c r="E3" s="187"/>
      <c r="F3" s="187"/>
    </row>
    <row r="4" spans="1:7" ht="21" customHeight="1" x14ac:dyDescent="0.25">
      <c r="A4" s="4" t="s">
        <v>77</v>
      </c>
      <c r="B4" s="187">
        <f>'Summary and sign-off'!B4:F4</f>
        <v>43282</v>
      </c>
      <c r="C4" s="187"/>
      <c r="D4" s="187"/>
      <c r="E4" s="187"/>
      <c r="F4" s="187"/>
    </row>
    <row r="5" spans="1:7" ht="21" customHeight="1" x14ac:dyDescent="0.25">
      <c r="A5" s="4" t="s">
        <v>78</v>
      </c>
      <c r="B5" s="187">
        <f>'Summary and sign-off'!B5:F5</f>
        <v>43646</v>
      </c>
      <c r="C5" s="187"/>
      <c r="D5" s="187"/>
      <c r="E5" s="187"/>
      <c r="F5" s="187"/>
    </row>
    <row r="6" spans="1:7" ht="21" customHeight="1" x14ac:dyDescent="0.25">
      <c r="A6" s="4" t="s">
        <v>167</v>
      </c>
      <c r="B6" s="182" t="s">
        <v>64</v>
      </c>
      <c r="C6" s="182"/>
      <c r="D6" s="182"/>
      <c r="E6" s="182"/>
      <c r="F6" s="182"/>
    </row>
    <row r="7" spans="1:7" ht="21" customHeight="1" x14ac:dyDescent="0.25">
      <c r="A7" s="4" t="s">
        <v>104</v>
      </c>
      <c r="B7" s="182" t="s">
        <v>116</v>
      </c>
      <c r="C7" s="182"/>
      <c r="D7" s="182"/>
      <c r="E7" s="182"/>
      <c r="F7" s="182"/>
    </row>
    <row r="8" spans="1:7" ht="36" customHeight="1" x14ac:dyDescent="0.25">
      <c r="A8" s="191" t="s">
        <v>52</v>
      </c>
      <c r="B8" s="191"/>
      <c r="C8" s="191"/>
      <c r="D8" s="191"/>
      <c r="E8" s="191"/>
      <c r="F8" s="191"/>
    </row>
    <row r="9" spans="1:7" ht="36" customHeight="1" x14ac:dyDescent="0.25">
      <c r="A9" s="199" t="s">
        <v>134</v>
      </c>
      <c r="B9" s="200"/>
      <c r="C9" s="200"/>
      <c r="D9" s="200"/>
      <c r="E9" s="200"/>
      <c r="F9" s="200"/>
    </row>
    <row r="10" spans="1:7" ht="39" customHeight="1" x14ac:dyDescent="0.25">
      <c r="A10" s="18" t="s">
        <v>49</v>
      </c>
      <c r="B10" s="9" t="s">
        <v>163</v>
      </c>
      <c r="C10" s="9" t="s">
        <v>82</v>
      </c>
      <c r="D10" s="9" t="s">
        <v>33</v>
      </c>
      <c r="E10" s="9" t="s">
        <v>83</v>
      </c>
      <c r="F10" s="9" t="s">
        <v>126</v>
      </c>
    </row>
    <row r="11" spans="1:7" s="89" customFormat="1" hidden="1" x14ac:dyDescent="0.25">
      <c r="A11" s="114"/>
      <c r="B11" s="116"/>
      <c r="C11" s="122"/>
      <c r="D11" s="116"/>
      <c r="E11" s="118"/>
      <c r="F11" s="117"/>
    </row>
    <row r="12" spans="1:7" s="89" customFormat="1" x14ac:dyDescent="0.25">
      <c r="A12" s="114">
        <v>43282</v>
      </c>
      <c r="B12" s="119" t="s">
        <v>213</v>
      </c>
      <c r="C12" s="122" t="s">
        <v>36</v>
      </c>
      <c r="D12" s="119" t="s">
        <v>242</v>
      </c>
      <c r="E12" s="118" t="s">
        <v>38</v>
      </c>
      <c r="F12" s="120" t="s">
        <v>243</v>
      </c>
    </row>
    <row r="13" spans="1:7" s="168" customFormat="1" ht="25" x14ac:dyDescent="0.25">
      <c r="A13" s="114">
        <v>43313</v>
      </c>
      <c r="B13" s="119" t="s">
        <v>214</v>
      </c>
      <c r="C13" s="122" t="s">
        <v>36</v>
      </c>
      <c r="D13" s="119" t="s">
        <v>215</v>
      </c>
      <c r="E13" s="118" t="s">
        <v>39</v>
      </c>
      <c r="F13" s="120" t="s">
        <v>244</v>
      </c>
      <c r="G13" s="180"/>
    </row>
    <row r="14" spans="1:7" s="168" customFormat="1" ht="25" x14ac:dyDescent="0.25">
      <c r="A14" s="114">
        <v>43313</v>
      </c>
      <c r="B14" s="119" t="s">
        <v>217</v>
      </c>
      <c r="C14" s="122" t="s">
        <v>36</v>
      </c>
      <c r="D14" s="119" t="s">
        <v>218</v>
      </c>
      <c r="E14" s="118" t="s">
        <v>39</v>
      </c>
      <c r="F14" s="120" t="s">
        <v>245</v>
      </c>
      <c r="G14" s="180"/>
    </row>
    <row r="15" spans="1:7" s="89" customFormat="1" ht="25" x14ac:dyDescent="0.25">
      <c r="A15" s="114">
        <v>43374</v>
      </c>
      <c r="B15" s="119" t="s">
        <v>219</v>
      </c>
      <c r="C15" s="122" t="s">
        <v>36</v>
      </c>
      <c r="D15" s="119" t="s">
        <v>220</v>
      </c>
      <c r="E15" s="118" t="s">
        <v>39</v>
      </c>
      <c r="F15" s="120" t="s">
        <v>248</v>
      </c>
    </row>
    <row r="16" spans="1:7" s="89" customFormat="1" x14ac:dyDescent="0.25">
      <c r="A16" s="114">
        <v>43405</v>
      </c>
      <c r="B16" s="119" t="s">
        <v>221</v>
      </c>
      <c r="C16" s="122" t="s">
        <v>36</v>
      </c>
      <c r="D16" s="119" t="s">
        <v>222</v>
      </c>
      <c r="E16" s="118" t="s">
        <v>39</v>
      </c>
      <c r="F16" s="120" t="s">
        <v>247</v>
      </c>
    </row>
    <row r="17" spans="1:7" s="89" customFormat="1" ht="25" x14ac:dyDescent="0.25">
      <c r="A17" s="114">
        <v>43556</v>
      </c>
      <c r="B17" s="119" t="s">
        <v>246</v>
      </c>
      <c r="C17" s="122" t="s">
        <v>36</v>
      </c>
      <c r="D17" s="119" t="s">
        <v>223</v>
      </c>
      <c r="E17" s="118" t="s">
        <v>41</v>
      </c>
      <c r="F17" s="120" t="s">
        <v>216</v>
      </c>
    </row>
    <row r="18" spans="1:7" s="89" customFormat="1" x14ac:dyDescent="0.25">
      <c r="A18" s="114"/>
      <c r="B18" s="119"/>
      <c r="C18" s="122"/>
      <c r="D18" s="119"/>
      <c r="E18" s="118"/>
      <c r="F18" s="120"/>
    </row>
    <row r="19" spans="1:7" s="89" customFormat="1" hidden="1" x14ac:dyDescent="0.25">
      <c r="A19" s="114"/>
      <c r="B19" s="116"/>
      <c r="C19" s="122"/>
      <c r="D19" s="116"/>
      <c r="E19" s="118"/>
      <c r="F19" s="117"/>
    </row>
    <row r="20" spans="1:7" ht="34.5" customHeight="1" x14ac:dyDescent="0.25">
      <c r="A20" s="91" t="s">
        <v>164</v>
      </c>
      <c r="B20" s="92" t="s">
        <v>35</v>
      </c>
      <c r="C20" s="93">
        <f>C21+C22</f>
        <v>6</v>
      </c>
      <c r="D20" s="131" t="str">
        <f>IF(SUBTOTAL(3,C11:C19)=SUBTOTAL(103,C11:C19),'Summary and sign-off'!$A$47,'Summary and sign-off'!$A$48)</f>
        <v>Check - there are no hidden rows with data</v>
      </c>
      <c r="E20" s="201" t="str">
        <f>IF('Summary and sign-off'!F59='Summary and sign-off'!F53,'Summary and sign-off'!A51,'Summary and sign-off'!A49)</f>
        <v>Check - each entry provides sufficient information</v>
      </c>
      <c r="F20" s="201"/>
      <c r="G20" s="89"/>
    </row>
    <row r="21" spans="1:7" ht="25.5" customHeight="1" x14ac:dyDescent="0.35">
      <c r="A21" s="94"/>
      <c r="B21" s="95" t="s">
        <v>36</v>
      </c>
      <c r="C21" s="96">
        <f>COUNTIF(C11:C19,'Summary and sign-off'!A44)</f>
        <v>6</v>
      </c>
      <c r="D21" s="19"/>
      <c r="E21" s="20"/>
      <c r="F21" s="21"/>
    </row>
    <row r="22" spans="1:7" ht="25.5" customHeight="1" x14ac:dyDescent="0.35">
      <c r="A22" s="94"/>
      <c r="B22" s="95" t="s">
        <v>34</v>
      </c>
      <c r="C22" s="96">
        <f>COUNTIF(C11:C19,'Summary and sign-off'!A45)</f>
        <v>0</v>
      </c>
      <c r="D22" s="19"/>
      <c r="E22" s="20"/>
      <c r="F22" s="21"/>
    </row>
    <row r="23" spans="1:7" ht="13" x14ac:dyDescent="0.3">
      <c r="A23" s="22"/>
      <c r="B23" s="23"/>
      <c r="C23" s="22"/>
      <c r="D23" s="24"/>
      <c r="E23" s="24"/>
      <c r="F23" s="22"/>
    </row>
    <row r="24" spans="1:7" ht="13" x14ac:dyDescent="0.3">
      <c r="A24" s="23" t="s">
        <v>7</v>
      </c>
      <c r="B24" s="23"/>
      <c r="C24" s="23"/>
      <c r="D24" s="23"/>
      <c r="E24" s="23"/>
      <c r="F24" s="23"/>
    </row>
    <row r="25" spans="1:7" ht="12.65" customHeight="1" x14ac:dyDescent="0.25">
      <c r="A25" s="25" t="s">
        <v>50</v>
      </c>
      <c r="B25" s="22"/>
      <c r="C25" s="22"/>
      <c r="D25" s="22"/>
      <c r="E25" s="22"/>
      <c r="F25" s="26"/>
    </row>
    <row r="26" spans="1:7" ht="13" x14ac:dyDescent="0.3">
      <c r="A26" s="25" t="s">
        <v>157</v>
      </c>
      <c r="B26" s="27"/>
      <c r="C26" s="28"/>
      <c r="D26" s="28"/>
      <c r="E26" s="28"/>
      <c r="F26" s="29"/>
    </row>
    <row r="27" spans="1:7" ht="13" x14ac:dyDescent="0.3">
      <c r="A27" s="25" t="s">
        <v>15</v>
      </c>
      <c r="B27" s="30"/>
      <c r="C27" s="30"/>
      <c r="D27" s="30"/>
      <c r="E27" s="30"/>
      <c r="F27" s="30"/>
    </row>
    <row r="28" spans="1:7" ht="12.75" customHeight="1" x14ac:dyDescent="0.25">
      <c r="A28" s="25" t="s">
        <v>93</v>
      </c>
      <c r="B28" s="22"/>
      <c r="C28" s="22"/>
      <c r="D28" s="22"/>
      <c r="E28" s="22"/>
      <c r="F28" s="22"/>
    </row>
    <row r="29" spans="1:7" ht="13" customHeight="1" x14ac:dyDescent="0.25">
      <c r="A29" s="31" t="s">
        <v>37</v>
      </c>
      <c r="B29" s="32"/>
      <c r="C29" s="32"/>
      <c r="D29" s="32"/>
      <c r="E29" s="32"/>
      <c r="F29" s="32"/>
    </row>
    <row r="30" spans="1:7" x14ac:dyDescent="0.25">
      <c r="A30" s="33" t="s">
        <v>53</v>
      </c>
      <c r="B30" s="34"/>
      <c r="C30" s="29"/>
      <c r="D30" s="29"/>
      <c r="E30" s="29"/>
      <c r="F30" s="29"/>
    </row>
    <row r="31" spans="1:7" ht="12.75" customHeight="1" x14ac:dyDescent="0.25">
      <c r="A31" s="33" t="s">
        <v>166</v>
      </c>
      <c r="B31" s="25"/>
      <c r="C31" s="35"/>
      <c r="D31" s="35"/>
      <c r="E31" s="35"/>
      <c r="F31" s="35"/>
    </row>
    <row r="32" spans="1:7" ht="12.75" customHeight="1" x14ac:dyDescent="0.25">
      <c r="A32" s="25"/>
      <c r="B32" s="25"/>
      <c r="C32" s="35"/>
      <c r="D32" s="35"/>
      <c r="E32" s="35"/>
      <c r="F32" s="35"/>
    </row>
    <row r="33" spans="1:6" ht="12.75" hidden="1" customHeight="1" x14ac:dyDescent="0.25">
      <c r="A33" s="25"/>
      <c r="B33" s="25"/>
      <c r="C33" s="35"/>
      <c r="D33" s="35"/>
      <c r="E33" s="35"/>
      <c r="F33" s="35"/>
    </row>
    <row r="34" spans="1:6" hidden="1" x14ac:dyDescent="0.25"/>
    <row r="35" spans="1:6" hidden="1" x14ac:dyDescent="0.25"/>
    <row r="36" spans="1:6" ht="13" hidden="1" x14ac:dyDescent="0.3">
      <c r="A36" s="23"/>
      <c r="B36" s="23"/>
      <c r="C36" s="23"/>
      <c r="D36" s="23"/>
      <c r="E36" s="23"/>
      <c r="F36" s="23"/>
    </row>
    <row r="37" spans="1:6" ht="13" hidden="1" x14ac:dyDescent="0.3">
      <c r="A37" s="23"/>
      <c r="B37" s="23"/>
      <c r="C37" s="23"/>
      <c r="D37" s="23"/>
      <c r="E37" s="23"/>
      <c r="F37" s="23"/>
    </row>
    <row r="38" spans="1:6" ht="13" hidden="1" x14ac:dyDescent="0.3">
      <c r="A38" s="23"/>
      <c r="B38" s="23"/>
      <c r="C38" s="23"/>
      <c r="D38" s="23"/>
      <c r="E38" s="23"/>
      <c r="F38" s="23"/>
    </row>
    <row r="39" spans="1:6" ht="13" hidden="1" x14ac:dyDescent="0.3">
      <c r="A39" s="23"/>
      <c r="B39" s="23"/>
      <c r="C39" s="23"/>
      <c r="D39" s="23"/>
      <c r="E39" s="23"/>
      <c r="F39" s="23"/>
    </row>
    <row r="40" spans="1:6" ht="13" hidden="1" x14ac:dyDescent="0.3">
      <c r="A40" s="23"/>
      <c r="B40" s="23"/>
      <c r="C40" s="23"/>
      <c r="D40" s="23"/>
      <c r="E40" s="23"/>
      <c r="F40" s="23"/>
    </row>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x14ac:dyDescent="0.25"/>
    <row r="62" x14ac:dyDescent="0.25"/>
    <row r="63" x14ac:dyDescent="0.25"/>
    <row r="64" x14ac:dyDescent="0.25"/>
    <row r="65" x14ac:dyDescent="0.25"/>
  </sheetData>
  <sheetProtection sheet="1" formatCells="0" insertRows="0" deleteRows="0"/>
  <mergeCells count="10">
    <mergeCell ref="E20:F20"/>
    <mergeCell ref="A8:F8"/>
    <mergeCell ref="A1:F1"/>
    <mergeCell ref="A9:F9"/>
    <mergeCell ref="B2:F2"/>
    <mergeCell ref="B3:F3"/>
    <mergeCell ref="B4:F4"/>
    <mergeCell ref="B7:F7"/>
    <mergeCell ref="B5:F5"/>
    <mergeCell ref="B6:F6"/>
  </mergeCells>
  <dataValidations count="2">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9">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sign-off'!$A$44:$A$45</xm:f>
          </x14:formula1>
          <xm:sqref>C11:C19</xm:sqref>
        </x14:dataValidation>
        <x14:dataValidation type="list" errorStyle="information" operator="greaterThan" allowBlank="1" showInputMessage="1" prompt="Provide specific $ value if possible">
          <x14:formula1>
            <xm:f>'Summary and sign-off'!$A$38:$A$43</xm:f>
          </x14:formula1>
          <xm:sqref>E11:E19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purl.org/dc/terms/"/>
    <ds:schemaRef ds:uri="http://purl.org/dc/elements/1.1/"/>
    <ds:schemaRef ds:uri="http://schemas.microsoft.com/office/2006/metadata/properties"/>
    <ds:schemaRef ds:uri="http://purl.org/dc/dcmitype/"/>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Belinda Moffat</cp:lastModifiedBy>
  <cp:lastPrinted>2018-10-07T21:08:03Z</cp:lastPrinted>
  <dcterms:created xsi:type="dcterms:W3CDTF">2010-10-17T20:59:02Z</dcterms:created>
  <dcterms:modified xsi:type="dcterms:W3CDTF">2019-07-25T22:37:01Z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